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งานวิเคราะห์\แผนดำเนินงาน68\เนื้อหาแผนดำเนินงาน68\"/>
    </mc:Choice>
  </mc:AlternateContent>
  <xr:revisionPtr revIDLastSave="0" documentId="13_ncr:1_{5A99C953-AC44-428A-A5AF-3E667B5AB23C}" xr6:coauthVersionLast="45" xr6:coauthVersionMax="46" xr10:uidLastSave="{00000000-0000-0000-0000-000000000000}"/>
  <bookViews>
    <workbookView xWindow="-120" yWindow="-120" windowWidth="21840" windowHeight="13140" tabRatio="802" activeTab="1" xr2:uid="{00000000-000D-0000-FFFF-FFFF00000000}"/>
  </bookViews>
  <sheets>
    <sheet name="ส่วนที่2" sheetId="11" r:id="rId1"/>
    <sheet name="ยุทธ1" sheetId="34" r:id="rId2"/>
    <sheet name="ยุทธ2" sheetId="41" r:id="rId3"/>
    <sheet name="ยุทธ3" sheetId="40" r:id="rId4"/>
    <sheet name="ยุทธ5" sheetId="36" r:id="rId5"/>
    <sheet name="ยุทธ6" sheetId="27" r:id="rId6"/>
    <sheet name="ยุทธ7" sheetId="28" r:id="rId7"/>
    <sheet name="ยุทธ8" sheetId="38" r:id="rId8"/>
    <sheet name="ครุภัณฑ์" sheetId="39" r:id="rId9"/>
  </sheets>
  <definedNames>
    <definedName name="_xlnm.Print_Area" localSheetId="8">ครุภัณฑ์!$A$1:$S$117</definedName>
    <definedName name="_xlnm.Print_Area" localSheetId="1">ยุทธ1!$A$1:$S$112</definedName>
    <definedName name="_xlnm.Print_Area" localSheetId="2">ยุทธ2!$A$1:$S$23</definedName>
    <definedName name="_xlnm.Print_Area" localSheetId="3">ยุทธ3!$A$1:$S$23</definedName>
    <definedName name="_xlnm.Print_Area" localSheetId="4">ยุทธ5!$A$1:$S$248</definedName>
    <definedName name="_xlnm.Print_Area" localSheetId="5">ยุทธ6!$A$1:$S$65</definedName>
    <definedName name="_xlnm.Print_Area" localSheetId="6">ยุทธ7!$A$1:$S$45</definedName>
    <definedName name="_xlnm.Print_Area" localSheetId="7">ยุทธ8!$A$1:$S$215</definedName>
    <definedName name="_xlnm.Print_Area" localSheetId="0">ส่วนที่2!$A$1:$H$103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6" i="11" l="1"/>
  <c r="F96" i="11"/>
  <c r="D96" i="11"/>
  <c r="D95" i="11"/>
  <c r="D69" i="11"/>
  <c r="E64" i="11"/>
  <c r="D64" i="11"/>
  <c r="E48" i="11"/>
  <c r="D48" i="11"/>
  <c r="E22" i="11"/>
  <c r="G18" i="11"/>
  <c r="F18" i="11"/>
  <c r="E18" i="11"/>
  <c r="D18" i="11"/>
  <c r="D206" i="38"/>
  <c r="D187" i="38"/>
  <c r="D157" i="38"/>
  <c r="D136" i="38"/>
  <c r="D118" i="38"/>
  <c r="D42" i="28"/>
  <c r="D24" i="28"/>
  <c r="D37" i="27"/>
  <c r="D242" i="36"/>
  <c r="D225" i="36"/>
  <c r="D124" i="36"/>
  <c r="D66" i="36"/>
  <c r="D57" i="34"/>
  <c r="E96" i="11" l="1"/>
  <c r="F31" i="11"/>
  <c r="G31" i="11" s="1"/>
  <c r="D34" i="11"/>
  <c r="E34" i="11" s="1"/>
  <c r="E31" i="11"/>
  <c r="F22" i="11"/>
  <c r="G22" i="11" s="1"/>
  <c r="D22" i="11"/>
  <c r="G19" i="11"/>
  <c r="E19" i="11"/>
  <c r="E13" i="11"/>
  <c r="E10" i="11"/>
  <c r="E95" i="11" l="1"/>
  <c r="F34" i="11"/>
  <c r="G34" i="11" s="1"/>
  <c r="D15" i="41"/>
  <c r="E93" i="11" l="1"/>
  <c r="E91" i="11"/>
  <c r="E89" i="11"/>
  <c r="E87" i="11"/>
  <c r="E85" i="11"/>
  <c r="F83" i="11"/>
  <c r="G83" i="11" s="1"/>
  <c r="D16" i="38"/>
  <c r="E83" i="11"/>
  <c r="E67" i="11"/>
  <c r="E65" i="11"/>
  <c r="E61" i="11"/>
  <c r="E57" i="11"/>
  <c r="E45" i="11"/>
  <c r="E43" i="11"/>
  <c r="E40" i="11"/>
  <c r="E36" i="11"/>
  <c r="E15" i="11"/>
  <c r="E69" i="11" l="1"/>
  <c r="F10" i="11"/>
  <c r="G10" i="11" s="1"/>
  <c r="F65" i="11" l="1"/>
  <c r="G65" i="11" s="1"/>
  <c r="F45" i="11"/>
  <c r="G45" i="11" s="1"/>
  <c r="F43" i="11"/>
  <c r="G43" i="11" s="1"/>
  <c r="F40" i="11"/>
  <c r="G40" i="11" s="1"/>
  <c r="F36" i="11"/>
  <c r="G36" i="11" l="1"/>
  <c r="F48" i="11"/>
  <c r="G48" i="11" s="1"/>
  <c r="F15" i="11"/>
  <c r="G15" i="11" s="1"/>
  <c r="D15" i="40" l="1"/>
  <c r="D109" i="34"/>
  <c r="D82" i="34" l="1"/>
  <c r="F85" i="11" l="1"/>
  <c r="G85" i="11" l="1"/>
  <c r="F13" i="11" l="1"/>
  <c r="G13" i="11" l="1"/>
  <c r="D36" i="39"/>
  <c r="D114" i="39"/>
  <c r="F93" i="11"/>
  <c r="G93" i="11" s="1"/>
  <c r="F91" i="11"/>
  <c r="G91" i="11" s="1"/>
  <c r="F89" i="11"/>
  <c r="G89" i="11" s="1"/>
  <c r="F87" i="11"/>
  <c r="G87" i="11" l="1"/>
  <c r="F95" i="11"/>
  <c r="D88" i="39"/>
  <c r="D61" i="39"/>
  <c r="D20" i="39"/>
  <c r="U85" i="36"/>
  <c r="G95" i="11" l="1"/>
  <c r="F57" i="11"/>
  <c r="G57" i="11" l="1"/>
  <c r="F67" i="11"/>
  <c r="G67" i="11" s="1"/>
  <c r="D55" i="27"/>
  <c r="F61" i="11" s="1"/>
  <c r="G61" i="11" s="1"/>
  <c r="F69" i="11" l="1"/>
  <c r="F64" i="11"/>
  <c r="G64" i="11" l="1"/>
  <c r="G69" i="11"/>
</calcChain>
</file>

<file path=xl/sharedStrings.xml><?xml version="1.0" encoding="utf-8"?>
<sst xmlns="http://schemas.openxmlformats.org/spreadsheetml/2006/main" count="2038" uniqueCount="620">
  <si>
    <t>จำนวนงบประมาณ</t>
  </si>
  <si>
    <t>คิดเป็นร้อยละ</t>
  </si>
  <si>
    <t>ของงบประมาณทั้งหมด</t>
  </si>
  <si>
    <t>เทศบาลตำบลควนขนุน</t>
  </si>
  <si>
    <t>คิดเป็นร้อยละของ</t>
  </si>
  <si>
    <t>โครงการทั้งหมด</t>
  </si>
  <si>
    <t>ลำดับที่</t>
  </si>
  <si>
    <t>เทศบาล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</si>
  <si>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</si>
  <si>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</si>
  <si>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</si>
  <si>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</si>
  <si>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</si>
  <si>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</si>
  <si>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</si>
  <si>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</si>
  <si>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</si>
  <si>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</si>
  <si>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</si>
  <si>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</si>
  <si>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สำนักปลัด</t>
  </si>
  <si>
    <t>กองการศึกษา</t>
  </si>
  <si>
    <t>กองคลัง</t>
  </si>
  <si>
    <t>กองช่าง</t>
  </si>
  <si>
    <t>และสิ่งแวดล้อม</t>
  </si>
  <si>
    <t>กองการประปา</t>
  </si>
  <si>
    <t>ตลาดสด</t>
  </si>
  <si>
    <t>ควนขนุน</t>
  </si>
  <si>
    <t>ศูนย์พัฒนา</t>
  </si>
  <si>
    <t>เด็กเล็ก</t>
  </si>
  <si>
    <t>ตำบลควนขนุน</t>
  </si>
  <si>
    <t>สถานที่ดำเนินการ</t>
  </si>
  <si>
    <t>เขตเทศบาล</t>
  </si>
  <si>
    <t>เด็กเล็กฯ</t>
  </si>
  <si>
    <t>ในเขตเทศบาล</t>
  </si>
  <si>
    <t>กอง</t>
  </si>
  <si>
    <t>สาธารณสุขฯ</t>
  </si>
  <si>
    <t>ตลาด</t>
  </si>
  <si>
    <t>ค่าเช่าที่ดินวัดสุวรรณวิชัย</t>
  </si>
  <si>
    <t>บริเวณตลาด</t>
  </si>
  <si>
    <t>วัด</t>
  </si>
  <si>
    <t>สุวรรณวิชัย</t>
  </si>
  <si>
    <t>จ้างเหมาแรงงานเอกชน บุคคลภายนอก</t>
  </si>
  <si>
    <t>ตลาดเทศบาลตำบลควนขนุน</t>
  </si>
  <si>
    <t>จ่ายเป็นค่าเช่าที่ดินวัดสุวรรณวิชัย</t>
  </si>
  <si>
    <t>จ้างเหมาบริการเก็บกวาด</t>
  </si>
  <si>
    <t>บริษัท ห้างหุ้นส่วน หรือหน่วยงาน</t>
  </si>
  <si>
    <t>ที่รับจ้างบริการเก็บกวาดขยะมูลฝอย</t>
  </si>
  <si>
    <t>และเก็บขนขยะมูลฝอย ในเขตเทศบาล</t>
  </si>
  <si>
    <t xml:space="preserve">ที่รับจ้างเหมาบริการเก็บ ขน สิ่งปฏิกูล </t>
  </si>
  <si>
    <t>จ่ายเป็นค่าจ้างเหมาบริการจัดเก็บรายได้</t>
  </si>
  <si>
    <t>จัดทำหรือทบทวนแผนชุมชน</t>
  </si>
  <si>
    <t>รณรงค์สร้างจิตสำนึกในการ</t>
  </si>
  <si>
    <t>จัดกิจกรรมเฉลิมพระเกียรติฯ เช่น</t>
  </si>
  <si>
    <t>จัดงานวันสารทเดือนสิบ</t>
  </si>
  <si>
    <t>ค่าจ้างเหมาบริการรักษา</t>
  </si>
  <si>
    <t>ความสะอาดอาคารสำนักงาน</t>
  </si>
  <si>
    <t>ผู้บริหาร สมาชิกสภา ข้าราชการ</t>
  </si>
  <si>
    <t>และพนักงานจ้างของเทศบาล</t>
  </si>
  <si>
    <t>เสริมสร้างการป้องกันและ</t>
  </si>
  <si>
    <t>จัดอบรมเสริมสร้างการป้องกันและ</t>
  </si>
  <si>
    <t>ปราบปรามการทุจริตในการ</t>
  </si>
  <si>
    <t>ปีละ 2 ครั้ง ช่วงเทศกาลส่งท้ายปีเก่า</t>
  </si>
  <si>
    <t>ต้อนรับปีใหม่และวันสงกรานต์</t>
  </si>
  <si>
    <t>เบิกจ่ายเป็นค่าอาหาร เครื่องดื่ม</t>
  </si>
  <si>
    <t>ค่าเช่าเต็นท์ วัสดุอุปกรณ์ ฯลฯ</t>
  </si>
  <si>
    <t>จัดงานวันส่งท้ายปีเก่าต้อนรับปีใหม่</t>
  </si>
  <si>
    <t>จัดงานวันสารทเดือนสิบ เช่น พิธีกรรม-</t>
  </si>
  <si>
    <t>จ่ายค่าจ้างเหมาบริการรักษาความสะอาด</t>
  </si>
  <si>
    <t>อาคารสำนักงานเทศบาลและบริเวณ</t>
  </si>
  <si>
    <t>ปฏิบัติงานเทศบาลตำบล</t>
  </si>
  <si>
    <t>ปราบปรามการทุจริตในการปฏิบัติงาน</t>
  </si>
  <si>
    <t>ให้แก่บุคลากรในสังกัดเทศบาลตำบล</t>
  </si>
  <si>
    <t>จ้างเหมาบริการรักษา</t>
  </si>
  <si>
    <t>จ่ายเป็นค่าจ้างเหมาบริการรักษา</t>
  </si>
  <si>
    <t>จ้างเหมาบริการจัดเก็บรายได้</t>
  </si>
  <si>
    <t>ส่งเสริมบทบาทสตรี</t>
  </si>
  <si>
    <t>สิ่งปฏิกูล</t>
  </si>
  <si>
    <t>จำนวน 2 คน</t>
  </si>
  <si>
    <t>ค่ากำจัดขยะและฝังกลบขยะมูลฝอย</t>
  </si>
  <si>
    <t>ป้องกันและบรรเทาสาธารณภัย</t>
  </si>
  <si>
    <t xml:space="preserve">ธรรมชาติและสิ่งแวดล้อมคลองท่าแนะ </t>
  </si>
  <si>
    <t>พัฒนาคุณธรรมจริยธรรมให้แก่</t>
  </si>
  <si>
    <t>จัดอบรมพัฒนาคุณธรรมจริยธรรมให้แก่</t>
  </si>
  <si>
    <t>พนักงานจ้างของเทศบาลตำบลควนขนุน</t>
  </si>
  <si>
    <t>จ่ายเป็นค่าอาหาร เครื่องดื่ม ค่าวิทยากร</t>
  </si>
  <si>
    <t>วัสดุอุปกรณ์ต่างๆ ฯลฯ</t>
  </si>
  <si>
    <t>กองสาธารณสุขฯ</t>
  </si>
  <si>
    <t>รวม</t>
  </si>
  <si>
    <t>ประชุมจัดทำหรือทบทวนแผนชุมชน</t>
  </si>
  <si>
    <t>จ่ายเป็นค่าใช้จ่ายแก่ อปพร.ที่ปฏิบัติ</t>
  </si>
  <si>
    <t>เพื่อนำข้อมูลไปใช้ในการพัฒนาท้องถิ่น</t>
  </si>
  <si>
    <t>ให้ตรงกับความต้องการของชุมชน</t>
  </si>
  <si>
    <t>จ่ายเป็นค่าอาหาร เครื่องดื่ม วิทยากร</t>
  </si>
  <si>
    <t>วัสดุอุปกรณ์ ฯลฯ</t>
  </si>
  <si>
    <t>เครื่องดื่ม วิทยากร วัสดุอุปกรณ์ ฯลฯ</t>
  </si>
  <si>
    <t>พัฒนาเด็กเล็กเทศบาลตำบลควนขนุน</t>
  </si>
  <si>
    <t>ปฐมนิเทศผู้ปกครองนักเรียน</t>
  </si>
  <si>
    <t>จัดประชุมปฐมนิเทศผู้ปกครองนักเรียน</t>
  </si>
  <si>
    <t>ของศูนย์พัฒนาเด็กเล็กเทศบาลตำบล</t>
  </si>
  <si>
    <t>เด็กเล็กเทศบาล</t>
  </si>
  <si>
    <t>โรงเรียน</t>
  </si>
  <si>
    <t>บ้านควนขนุน</t>
  </si>
  <si>
    <t>อุดหนุนค่าอาหารกลางวันเด็ก</t>
  </si>
  <si>
    <t>นักเรียนโรงเรียนบ้านควนขนุน</t>
  </si>
  <si>
    <t>เด็กเล็กเทศบาลตำบลควนขนุน</t>
  </si>
  <si>
    <t>สนับสนุนค่าใช้จ่ายการบริหาร</t>
  </si>
  <si>
    <t>ศูนย์พัฒนาเด็กเล็กเทศบาล</t>
  </si>
  <si>
    <t>เทศบาลตำบล</t>
  </si>
  <si>
    <t>อุดหนุนค่าอาหารกลางวันให้กับ</t>
  </si>
  <si>
    <t xml:space="preserve">นักเรียนโรงเรียนบ้านควนขนุน </t>
  </si>
  <si>
    <t>เยี่ยมบ้านนักเรียนศูนย์พัฒนา</t>
  </si>
  <si>
    <t>ลงตรวจเยี่ยมบ้านนักเรียนของศูนย์</t>
  </si>
  <si>
    <t>ตรวจทดสอบสารปนเปื้อน</t>
  </si>
  <si>
    <t>ในอาหาร</t>
  </si>
  <si>
    <t>ส่งทีมเข้าร่วมการแข่งขัน</t>
  </si>
  <si>
    <t>ค่าใช้จ่ายในการจัดส่งทีมเข้าร่วมการ</t>
  </si>
  <si>
    <t>กีฬาท้องถิ่นสัมพันธ์และกีฬา</t>
  </si>
  <si>
    <t>แข่งขันกีฬาท้องถิ่นสัมพันธ์และกีฬา</t>
  </si>
  <si>
    <t>สนามกีฬากลาง</t>
  </si>
  <si>
    <t>จังหวัดพัทลุง</t>
  </si>
  <si>
    <t>แข่งขันกีฬาท้องถิ่นสัมพันธ์</t>
  </si>
  <si>
    <t>อำเภอควนขนุน</t>
  </si>
  <si>
    <t>อปท.ในอำเภอ</t>
  </si>
  <si>
    <t>จัดงานประเพณีลอยกระทง</t>
  </si>
  <si>
    <t>จัดงานประเพณีลอยกระทง เช่น</t>
  </si>
  <si>
    <t>จ้างเหมาบริการ เก็บ ขน</t>
  </si>
  <si>
    <t>เก็บขน ขยะมูลฝอย</t>
  </si>
  <si>
    <t>กำจัดขยะและฝังกลบขยะมูลฝอย</t>
  </si>
  <si>
    <t>รณรงค์สร้างจิตสำนึกอนุรักษ์ทรัพยากร</t>
  </si>
  <si>
    <t>อนุรักษ์ทรัพยากรธรรมชาติ</t>
  </si>
  <si>
    <t>ควนขนุน/</t>
  </si>
  <si>
    <t>ค่าเช่าที่ดินวัดมะขามทอง(ร้าง)</t>
  </si>
  <si>
    <t>ตำบล</t>
  </si>
  <si>
    <t>วัสดุ อุปกรณ์ ฯลฯ</t>
  </si>
  <si>
    <t xml:space="preserve">ควนขนุน จำนวน 60 คน </t>
  </si>
  <si>
    <t>ซึ่งเป็นที่ตั้งกองช่าง(เก่า),โรงฆ่าสัตว์(เก่า),</t>
  </si>
  <si>
    <t>หน่วยงานรับผิดชอบหลัก</t>
  </si>
  <si>
    <t>งบประมาณ(บาท)</t>
  </si>
  <si>
    <t>รายละเอียดของกิจกรรมที่เกิดขึ้นจากโครงการ</t>
  </si>
  <si>
    <t>ครุภัณฑ์</t>
  </si>
  <si>
    <t>รายละเอียดของครุภัณฑ์</t>
  </si>
  <si>
    <t>รวมทั้งสิ้น</t>
  </si>
  <si>
    <t>หน่วยงาน รับผิดชอบหลัก</t>
  </si>
  <si>
    <t>โครงการ</t>
  </si>
  <si>
    <t xml:space="preserve">สถานศึกษา </t>
  </si>
  <si>
    <t>เบิกจ่ายเป็นค่าวัสดุ อุปกรณ์ ฯลฯ</t>
  </si>
  <si>
    <t>ค่าวัสดุ อุปกรณ์ ฯลฯ</t>
  </si>
  <si>
    <t>เอกสารประชาสัมพันธ์ ฯลฯ</t>
  </si>
  <si>
    <t>ค่าอุปกรณ์กีฬา ค่าชุดกีฬา ฯลฯ</t>
  </si>
  <si>
    <t>มหาวิทยาลัยครอบครัว</t>
  </si>
  <si>
    <t>เทศบาลสัมพันธ์ เช่น ค่าอาหาร</t>
  </si>
  <si>
    <t>อุปกรณ์ ฯลฯ</t>
  </si>
  <si>
    <t xml:space="preserve">และวันผู้สูงอายุ </t>
  </si>
  <si>
    <t>และปรับปรุงทัศนียภาพในเขตเทศบาล</t>
  </si>
  <si>
    <t>ผู้บริหาร สมาชิกสภา ข้าราชการและ</t>
  </si>
  <si>
    <t>จ้างเหมาบริการทำหน้าที่</t>
  </si>
  <si>
    <t>เป็นผู้ช่วยปฏิบัติงานสำนักปลัด</t>
  </si>
  <si>
    <t>จ่ายค่าจ้างเหมาบริการพนักงาน</t>
  </si>
  <si>
    <t>ทำหน้าที่เป็นผู้ช่วยปฏิบัติงานของ</t>
  </si>
  <si>
    <t>จ้างเหมาบริการงานบันทึก</t>
  </si>
  <si>
    <t>ข้อมูลงานธุรการและสารบรรณ</t>
  </si>
  <si>
    <t>จ่ายเป็นค่าจ้างเหมาบริการพนักงาน</t>
  </si>
  <si>
    <t>จำนวน 1 คน</t>
  </si>
  <si>
    <t>จ้างเหมาบริการคนงาน</t>
  </si>
  <si>
    <t>เพื่อปฏิบัติงานโยธาและซ่อม</t>
  </si>
  <si>
    <t>บำรุงสาธารณูปโภค</t>
  </si>
  <si>
    <t>จ่ายเป็นค่าจ้างเหมาบริการคนงาน</t>
  </si>
  <si>
    <t>ปฏิบัติงานโยธาและซ่อมบำรุงสาธารณูปโภค</t>
  </si>
  <si>
    <t>ฝึกอบรมสภาเด็กและเยาวชน</t>
  </si>
  <si>
    <t>ในเขตเทศบาลตำบลควนขนุน</t>
  </si>
  <si>
    <t>เสริมสร้างความรู้แก่ผู้มีหน้าที่</t>
  </si>
  <si>
    <t>ให้ความรู้แก่ผู้มีหน้าที่เป็นคณะกรรมการ</t>
  </si>
  <si>
    <t>จัดซื้อจัดจ้างให้สามารถปฏิบัติหน้าที่</t>
  </si>
  <si>
    <t>ได้ถูกต้องตามระเบียบฯ เบิกจ่ายเป็น</t>
  </si>
  <si>
    <t>ค่าอาหาร เครื่องดื่ม ค่าวิทยากร ฯลฯ</t>
  </si>
  <si>
    <t>จัดงานวันเฉลิมพระชนมพรรษา</t>
  </si>
  <si>
    <t xml:space="preserve">พระบาทสมเด็จพระเจ้าอยู่หัวฯ </t>
  </si>
  <si>
    <t>รัชกาลที่ 10</t>
  </si>
  <si>
    <t>จัดงานวันเฉลิมพระพรรษา</t>
  </si>
  <si>
    <t>จัดกิจกรรมน้อมรำลึกถึงพระมหากรุณาธิคุณ</t>
  </si>
  <si>
    <t>ทำบุญตักบาตร ฯลฯ</t>
  </si>
  <si>
    <t xml:space="preserve">สมเด็จพระนางเจ้าฯ </t>
  </si>
  <si>
    <t>พระบรมราชินี</t>
  </si>
  <si>
    <t>สำนักปลัด จำนวน 4 คน</t>
  </si>
  <si>
    <t>บันทึกข้อมูลงานธุรการและสารบรรณ</t>
  </si>
  <si>
    <t>ค่าอาหารว่าง เครื่องดื่ม ค่าวัสดุ</t>
  </si>
  <si>
    <t>จำนวน 3 คน</t>
  </si>
  <si>
    <t>จ้างเหมาบริการผู้ช่วย</t>
  </si>
  <si>
    <t>เจ้าพนักงานพัสดุ</t>
  </si>
  <si>
    <t>จ่ายเป็นค่าจ้างเหมาบริการผู้ช่วย</t>
  </si>
  <si>
    <t>นักวิชาการเงินและบัญชี</t>
  </si>
  <si>
    <t>เจ้าพนักงานพัสดุ จำนวน 1 คน</t>
  </si>
  <si>
    <t>นักวิชาการเงินและบัญชี จำนวน 1 คน</t>
  </si>
  <si>
    <t>และจัดกิจกรรมถวายเป็นพระราชกุศล เช่น</t>
  </si>
  <si>
    <t>จัดงานวันคล้ายวันสวรรคต</t>
  </si>
  <si>
    <t>พระบาทสมเด็จพระจุลจอมเกล้า</t>
  </si>
  <si>
    <t>เจ้าอยู่หัว</t>
  </si>
  <si>
    <t>พระบาทสมเด็จพระบรมชนกา</t>
  </si>
  <si>
    <t>ธิเบศรมหาภูมิพลอดุลยเดช</t>
  </si>
  <si>
    <t>มหาราชบรมนาถบพิตร</t>
  </si>
  <si>
    <t>จัดงานวันเด็กแห่งชาติ</t>
  </si>
  <si>
    <t>จัดกิจกรรมการเรียนรู้เสริมพัฒนาการ</t>
  </si>
  <si>
    <t>ด้านต่างๆให้กับเด็กและเยาวชน เช่น</t>
  </si>
  <si>
    <t>เด็กได้แสดงความสามารถ ฯลฯ</t>
  </si>
  <si>
    <t>(COVID-19)</t>
  </si>
  <si>
    <t>รณรงค์ป้องกันและควบคุมโรคติดเชื้อ</t>
  </si>
  <si>
    <t>ไวรัสโคโรนา 2019 (COVID-19)</t>
  </si>
  <si>
    <t>พัฒนาศักยภาพผู้พิการ/</t>
  </si>
  <si>
    <t>ผู้ดูแลคนพิการ</t>
  </si>
  <si>
    <t>เทศบาลสัมพันธ์อื่นๆ</t>
  </si>
  <si>
    <t>และธรณีสงฆ์</t>
  </si>
  <si>
    <t>และธรณีสงฆ์ในการจัดทำสถานที่</t>
  </si>
  <si>
    <t>จำหน่ายสินค้า(ตลาดเทศบาล)</t>
  </si>
  <si>
    <t>จ้างเหมาบริการผู้ช่วยปฏิบัติงาน</t>
  </si>
  <si>
    <t>ด้านสาธารณสุข</t>
  </si>
  <si>
    <t>ปฏิบัติงานสาธารณสุข จำนวน 1 คน</t>
  </si>
  <si>
    <t>จัดงานประเพณีวันสงกรานต์</t>
  </si>
  <si>
    <t>เช่น ทำบุญตักบาตร ฯลฯ</t>
  </si>
  <si>
    <t>เบิกจ่ายเป็นค่าวัสดุอุปกรณ์ ฯลฯ</t>
  </si>
  <si>
    <t>จัดงานประเพณีวันสงกรานต์และ</t>
  </si>
  <si>
    <t xml:space="preserve">วันผู้สูงอายุ เช่น พิธีกรรมทางศาสนา </t>
  </si>
  <si>
    <t>กิจกรรมรดน้ำขอพรผู้สูงอายุ ฯลฯ</t>
  </si>
  <si>
    <t xml:space="preserve">จัดสถานที่ลอยกระทง ฯลฯ </t>
  </si>
  <si>
    <t>ทางศาสนา  จัดทำหมฺรับ แห่หมฺรับ ฯลฯ</t>
  </si>
  <si>
    <t>ผด.02</t>
  </si>
  <si>
    <t xml:space="preserve"> ผด.02/1</t>
  </si>
  <si>
    <t>ผด.01</t>
  </si>
  <si>
    <t xml:space="preserve">ยุทธศาสตร์ </t>
  </si>
  <si>
    <t>กลยุทธ์</t>
  </si>
  <si>
    <t>แผนงาน</t>
  </si>
  <si>
    <t>โครงการที่ดำเนินการ</t>
  </si>
  <si>
    <t>จำนวนโครงการพัฒนาท้องถิ่น กิจกรรมและงบประมาณ</t>
  </si>
  <si>
    <t>1. ยุทธศาสตร์การเสริมสร้างความมั่นคง</t>
  </si>
  <si>
    <t xml:space="preserve">   1.1 กลยุทธ์เสริมสร้างให้ประชาชน รัก ยึดมั่น และธำรงรักษาไว้ซึ่งสถาบันหลักของชาติ</t>
  </si>
  <si>
    <t>(1) แผนงานบริหารงานทั่วไป</t>
  </si>
  <si>
    <t>จัดกิจกรรมน้อมรำลึกถึงพระมหา</t>
  </si>
  <si>
    <t>กรุณาธิคุณ และจัดกิจกรรมถวาย</t>
  </si>
  <si>
    <t>เป็นพระราชกุศล เช่น ทำบุญตักบาตร ฯลฯ</t>
  </si>
  <si>
    <t>(1) แผนงานสร้างความเข้มแข็งของชุมชน</t>
  </si>
  <si>
    <t>(1) แผนงานการรักษาความสงบภายใน</t>
  </si>
  <si>
    <t>5. ยุทธศาสตร์การพัฒนาและเสริมสร้างศักยภาพทรัพยากรมนุษย์</t>
  </si>
  <si>
    <t>(1) แผนงานการศึกษา</t>
  </si>
  <si>
    <t xml:space="preserve">   5.1 กลยุทธ์พัฒนาคุณภาพการจัดการศึกษาในระบบ นอกระบบและตามอัธยาศัยเพื่อการเรียนรู้ตลอดชีวิต</t>
  </si>
  <si>
    <t>(1) แผนงานสาธารณสุข</t>
  </si>
  <si>
    <t>รณรงค์ป้องกันและควบคุมโรค</t>
  </si>
  <si>
    <t>ติดเชื้อไวรัสโคโรนา 2019</t>
  </si>
  <si>
    <t>เบิกจ่ายเป็น ค่าเครื่องวัดอุณหภูมิ</t>
  </si>
  <si>
    <t>ร่างกาย ยา เวชภัณฑ์ที่ไม่ใช่ยา อุปกรณ์</t>
  </si>
  <si>
    <t xml:space="preserve">สำหรับป้องกันควบคุม รักษาโรค </t>
  </si>
  <si>
    <t xml:space="preserve">หน้ากากอนามัย เจลแอลกอฮอล์ </t>
  </si>
  <si>
    <t>ป้ายประชาสัมพันธ์ ค่าอาหาร ฯลฯ</t>
  </si>
  <si>
    <t>พัฒนาศักยภาพแกนนำ</t>
  </si>
  <si>
    <t>ด้านสุขภาพในเขตเทศบาล</t>
  </si>
  <si>
    <t>เบิกจ่ายเป็น ค่าอาหารกลางวัน</t>
  </si>
  <si>
    <t>อุปกรณ์ ค่าตอบแทนวิทยากร</t>
  </si>
  <si>
    <t>ค่าจัดทำเอกสาร ฯลฯ</t>
  </si>
  <si>
    <t>(1) แผนงานการศาสนา วัฒนธรรมและนันทนาการ</t>
  </si>
  <si>
    <t>ค่าใช้จ่ายในการแข่งขันกีฬาท้องถิ่น</t>
  </si>
  <si>
    <t>สัมพันธ์อำเภอควนขนุน เช่น ค่าอาหาร</t>
  </si>
  <si>
    <t xml:space="preserve">   5.2 กลยุทธ์พัฒนาคุณภาพชีวิต เด็ก เยาวชน สตรี ผู้สูงอายุ ผู้พิการและผู้ด้อยโอกาส</t>
  </si>
  <si>
    <t>6. ยุทธศาสตร์การส่งเสริม ศาสนา ศิลปะ ประเพณีวัฒนธรรมและภูมิปัญญาท้องถิ่น</t>
  </si>
  <si>
    <t xml:space="preserve">   6.1 กลยุทธ์ส่งเสริมสนับสนุนการจัดกิจกรรม อนุรักษ์สืบสานประเพณี วัฒนธรรมและภูมิปัญญาท้องถิ่น</t>
  </si>
  <si>
    <t>จัดงานวันเข้าพรรษา</t>
  </si>
  <si>
    <t>จัดงานวันเข้าพรรษา เช่น พิธีกรรม-</t>
  </si>
  <si>
    <t>ทางศาสนา การแห่เทียน สมโภชเทียน ฯลฯ</t>
  </si>
  <si>
    <t xml:space="preserve">   6.2 กลยุทธ์ส่งเสริมสนับสนุนศาสนาให้มีความเข้มแข็งเป็นศูนย์รวมในการบ่มเพาะยึดเหนี่ยวจิตใจ</t>
  </si>
  <si>
    <t xml:space="preserve">   7.1 กลยุทธ์ส่งเสริมการอนุรักษ์ฟื้นฟูทรัพยากรธรรมชาติและสิ่งแวดล้อม</t>
  </si>
  <si>
    <t>จำนวน 20 คน</t>
  </si>
  <si>
    <t>อนุรักษ์พันธุกรรมพืชอันเนื่อง</t>
  </si>
  <si>
    <t>จ่ายเป็นค่าจัดซื้อพันธุ์พืช พันธุ์ไม้</t>
  </si>
  <si>
    <t>มาจากพระราชดำริสมเด็จ</t>
  </si>
  <si>
    <t>ปุ๋ย ป้ายโครงการ ป้ายชื่อพันธุ์พืช</t>
  </si>
  <si>
    <t xml:space="preserve">พระเทพรัตนราชสุดาฯ </t>
  </si>
  <si>
    <t>พันธุ์ไม้ ฯลฯ</t>
  </si>
  <si>
    <t>สยามบรมราชกุมารี (อพ.สธ.)</t>
  </si>
  <si>
    <t>ค่าจัดซื้อพันธุ์ไม้ วัสดุ อุปกรณ์ ฯลฯ</t>
  </si>
  <si>
    <t xml:space="preserve">   8.1 กลยุทธ์ส่งเสริมการมีส่วนร่วมของประชาชนในการพัฒนาท้องถิ่น</t>
  </si>
  <si>
    <t>8. ยุทธศาสตร์การพัฒนาประสิทธิภาพการบริหารจัดการองค์กรปกครองส่วนท้องถิ่น</t>
  </si>
  <si>
    <t xml:space="preserve">   8.2 กลยุทธ์พัฒนาประสิทธิภาพการบริหารจัดการและการจัดระบบบริการที่ทันสมัยสู่องค์กรภาครัฐ 4.0</t>
  </si>
  <si>
    <t>จ้างเหมาบริการปรับปรุงระบบ</t>
  </si>
  <si>
    <t>การบริหารจัดการภาษีและ</t>
  </si>
  <si>
    <t>ทะเบียนทรัพย์สิน</t>
  </si>
  <si>
    <t>จ่ายเป็นค่าจ้างเหมาบริการปรับปรุง</t>
  </si>
  <si>
    <t>ระบบการบริหารจัดการภาษีและ</t>
  </si>
  <si>
    <t>ทะเบียนทรัพย์สิน จำนวน 1 คน</t>
  </si>
  <si>
    <t>(2) แผนงานการศึกษา</t>
  </si>
  <si>
    <t>ความสะอาดศูนย์พัฒนาเด็กเล็ก</t>
  </si>
  <si>
    <t>ความสะอาดศูนย์พัฒนาเด็กเล็กเทศบาล</t>
  </si>
  <si>
    <t>และศูนย์ฟิตเนสเทศบาล จำนวน 2 คน</t>
  </si>
  <si>
    <t>และศูนย์</t>
  </si>
  <si>
    <t>ฟิตเนสฯ</t>
  </si>
  <si>
    <t>เพื่อปฏิบัติงานด้านการเงินและ</t>
  </si>
  <si>
    <t>บัญชีของศูนย์พัฒนาเด็กเล็ก</t>
  </si>
  <si>
    <t>เพื่อปฏิบัติงานด้านการเงินและบัญชี</t>
  </si>
  <si>
    <t>ควนขนุน จำนวน 1 คน</t>
  </si>
  <si>
    <t>(3) แผนงานสาธารณสุข</t>
  </si>
  <si>
    <t>จ้างเหมาบริการคนงาน สำรวจ</t>
  </si>
  <si>
    <t>ออกแบบ เขียนแบบ ถอดแบบ</t>
  </si>
  <si>
    <t>ปริมาณวัสดุงานสถาปัตยกรรม</t>
  </si>
  <si>
    <t>จ้างเหมาบริการบันทึกข้อมูล</t>
  </si>
  <si>
    <t>งานธุรการและงานสารบรรณ</t>
  </si>
  <si>
    <t>จ่ายเป็นค่าจ้างเหมาบริการบันทึกข้อมูล</t>
  </si>
  <si>
    <t>จำนวน 4 คน</t>
  </si>
  <si>
    <t>(4) แผนงานอุตสาหกรรมและการโยธา</t>
  </si>
  <si>
    <t>จ้างเหมาบริการจดมาตรน้ำประปา</t>
  </si>
  <si>
    <t>ดูแลระบบประปา</t>
  </si>
  <si>
    <t>/ติดตามทวงหนี้ ซ่อมแซมและ</t>
  </si>
  <si>
    <t xml:space="preserve">จ่ายเป็นค่าจ้างเหมาบริการ </t>
  </si>
  <si>
    <t>จดมาตรวัดน้ำ ติดตามทวงหนี้ ซ่อมแซม</t>
  </si>
  <si>
    <t>จำนวนครุภัณฑ์สำหรับที่ไม่ได้ดำเนินการจัดทำเป็นโครงการพัฒนาท้องถิ่น</t>
  </si>
  <si>
    <t>1. ครุภัณฑ์สำนักงาน</t>
  </si>
  <si>
    <t>(5) แผนงานการพาณิชย์</t>
  </si>
  <si>
    <t xml:space="preserve">   5.4 กลยุทธ์สนับสนุนการป้องกันโรค การควบคุมโรค</t>
  </si>
  <si>
    <t xml:space="preserve">   5.5 กลยุทธ์ส่งเสริมสนับสนุนการออกกำลังกาย การเล่นกีฬาและนันทนาการ</t>
  </si>
  <si>
    <t>1. การเสริมสร้าง</t>
  </si>
  <si>
    <t>ความมั่นคง</t>
  </si>
  <si>
    <t>การรักษาความสงบเรียบร้อย</t>
  </si>
  <si>
    <t xml:space="preserve">1.1 เสริมสร้างให้ประชาชน รัก </t>
  </si>
  <si>
    <t>ซึ่งสถาบันหลักของชาติ</t>
  </si>
  <si>
    <t>ยึดมั่นและธำรงรักษาไว้</t>
  </si>
  <si>
    <t>1.2 เสริมสร้างภูมิคุ้มกัน</t>
  </si>
  <si>
    <t>จากภัยคุกคามในทุกรูปแบบ</t>
  </si>
  <si>
    <t xml:space="preserve">1.4 ส่งเสริมการป้องกัน </t>
  </si>
  <si>
    <t>บรรเทาสาธารณภัยและ</t>
  </si>
  <si>
    <t>(1) แผนงานสร้างความ</t>
  </si>
  <si>
    <t>เข้มแข็งของชุมชน</t>
  </si>
  <si>
    <t>(1) แผนงานรักษาความสงบ</t>
  </si>
  <si>
    <t>ภายใน</t>
  </si>
  <si>
    <t>และการโยธา</t>
  </si>
  <si>
    <t>5. การพัฒนาและ</t>
  </si>
  <si>
    <t>เสริมสร้างศักยภาพ</t>
  </si>
  <si>
    <t>ทรัพยากรมนุษย์</t>
  </si>
  <si>
    <t>5.1 พัฒนาคุณภาพการจัดการ</t>
  </si>
  <si>
    <t>ศึกษาในระบบ นอกระบบและ</t>
  </si>
  <si>
    <t>ตามอัธยาศัยเพื่อการเรียนรู้</t>
  </si>
  <si>
    <t>ตลอดชีวิต</t>
  </si>
  <si>
    <t>5.2 พัฒนาคุณภาพชีวิต เด็ก</t>
  </si>
  <si>
    <t>เยาวชน สตรี ผู้สูงอายุ ผู้พิการ</t>
  </si>
  <si>
    <t>และผู้ด้อยโอกาส</t>
  </si>
  <si>
    <t>5.4 สนับสนุนการป้องกันโรค</t>
  </si>
  <si>
    <t>การควบคุมโรค</t>
  </si>
  <si>
    <t>4. การส่งเสริมการท่องเที่ยวชุมชน (ไม่มี)</t>
  </si>
  <si>
    <t>5.5 ส่งเสริมสนับสนุนการ</t>
  </si>
  <si>
    <t>ออกกำลังกาย การเล่นกีฬา</t>
  </si>
  <si>
    <t>และนันทนาการ</t>
  </si>
  <si>
    <t>สนามกีฬา</t>
  </si>
  <si>
    <t>6. การส่งเสริม ศาสนา</t>
  </si>
  <si>
    <t>ศิลปะ ประเพณี</t>
  </si>
  <si>
    <t>วัฒนธรรมและ</t>
  </si>
  <si>
    <t>ภูมิปัญญาท้องถิ่น</t>
  </si>
  <si>
    <t>6.1 ส่งเสริมสนับสนุนการ</t>
  </si>
  <si>
    <t>จัดกิจกรรม อนุรักษ์สืบสาน</t>
  </si>
  <si>
    <t>ประเพณี วัฒนธรรมและ</t>
  </si>
  <si>
    <t>6.2 ส่งเสริมสนับสนุนศาสนา</t>
  </si>
  <si>
    <t>ให้มีความเข้มแข็งเป็นศูนย์รวม</t>
  </si>
  <si>
    <t>ในการบ่มเพาะยึดเหนี่ยวจิตใจ</t>
  </si>
  <si>
    <t>7. การพัฒนาทรัพยากร</t>
  </si>
  <si>
    <t>7. ยุทธศาสตร์การพัฒนาทรัพยากรธรรมชาติและสิ่งแวดล้อม</t>
  </si>
  <si>
    <t>ธรรมชาติและ</t>
  </si>
  <si>
    <t>สิ่งแวดล้อม</t>
  </si>
  <si>
    <t>7.1 ส่งเสริมการอนุรักษ์ฟื้นฟู</t>
  </si>
  <si>
    <t>ทรัพยากรธรรมชาติและ</t>
  </si>
  <si>
    <t>8. การพัฒนา</t>
  </si>
  <si>
    <t>ประสิทธิภาพการบริหาร</t>
  </si>
  <si>
    <t>จัดการองค์กรปกครอง</t>
  </si>
  <si>
    <t>ส่วนท้องถิ่น</t>
  </si>
  <si>
    <t>8.1 ส่งเสริมการมีส่วนร่วมของ</t>
  </si>
  <si>
    <t>ประชาชนในการพัฒนาท้องถิ่น</t>
  </si>
  <si>
    <t>8.2 พัฒนาประสิทธิภาพการ</t>
  </si>
  <si>
    <t>บริหารจัดการและการจัดระบบ</t>
  </si>
  <si>
    <t>บริการที่ทันสมัยสู่องค์กรภาครัฐ</t>
  </si>
  <si>
    <t>(1) แผนงานการศาสนา</t>
  </si>
  <si>
    <t>วัฒนธรรมและนันทนาการ</t>
  </si>
  <si>
    <t>(4) แผนงานอุตสาหกรรม</t>
  </si>
  <si>
    <t>สนามกีฬาหญ้าเทียม,ชมรมผู้สูงอายุ</t>
  </si>
  <si>
    <t>กำจัดขยะ</t>
  </si>
  <si>
    <t>ณ ทม.พัทลุง</t>
  </si>
  <si>
    <t xml:space="preserve">   1.2 กลยุทธ์เสริมสร้างภูมิคุ้มกันจากภัยคุกคามในทุกรูปแบบ</t>
  </si>
  <si>
    <t xml:space="preserve">   1.4 กลยุทธ์ส่งเสริมการป้องกัน บรรเทาสาธารณภัยและการรักษาความสงบเรียบร้อย</t>
  </si>
  <si>
    <t>สำรวจ ออกแบบ เขียนแบบ ถอดแบบ</t>
  </si>
  <si>
    <t>พ.ศ.2567</t>
  </si>
  <si>
    <t>ดำเนินการ</t>
  </si>
  <si>
    <t>แล้วเสร็จ</t>
  </si>
  <si>
    <t>จัดกิจกรรมเนื่องในวันคล้าย</t>
  </si>
  <si>
    <t>มกราคม</t>
  </si>
  <si>
    <t>วันพระบรมราชสมภพ</t>
  </si>
  <si>
    <t>พระบาทสมเด็จพระบรม</t>
  </si>
  <si>
    <t>ชนกาธิเบศวร มหาภูมิพล</t>
  </si>
  <si>
    <t>อดุลยเดชมหาราช บรมนาถ</t>
  </si>
  <si>
    <t>บพิตร วันชาติและวันพ่อ</t>
  </si>
  <si>
    <t>แห่งชาติ</t>
  </si>
  <si>
    <t>จัดกิจกรรมเฉลิมพระเกียรติ</t>
  </si>
  <si>
    <t>กันยายน</t>
  </si>
  <si>
    <t>สมเด็จพระนางเจ้าสิริกิต์</t>
  </si>
  <si>
    <t>พระบรมราชินีนาถ พระบรม</t>
  </si>
  <si>
    <t>ราชชนนีพันปีหลวง</t>
  </si>
  <si>
    <t>สิงหาคม</t>
  </si>
  <si>
    <t>กรกฎาคม</t>
  </si>
  <si>
    <t>พฤศจิกายน</t>
  </si>
  <si>
    <t>จัดหาชุดทดสอบหาสาร</t>
  </si>
  <si>
    <t>จัดซื้อชุดทดสอบหาสารเสพติดในปัสสาวะ</t>
  </si>
  <si>
    <t>ธันวาคม</t>
  </si>
  <si>
    <t>เสพติดในปัสสาวะและวัสดุ</t>
  </si>
  <si>
    <t>กลุ่มเป้าหมาย 50 คน ชุดละ 50 บาท</t>
  </si>
  <si>
    <t>อุปกรณ์เพื่อค้นหาผู้เสพ</t>
  </si>
  <si>
    <t>ตรวจทดสอบคนละ 6 ครั้ง รวมเป็น</t>
  </si>
  <si>
    <t>ยาเสพติดสำหรับใช้ในศูนย์</t>
  </si>
  <si>
    <t>300 ชุด และวัสดุอุปกรณ์สำหรับค้นหา</t>
  </si>
  <si>
    <t>คัดกรองและประเมินความ</t>
  </si>
  <si>
    <t>ผู้เสพยาเสพติด เช่น ถุงมือยาง หน้ากาก</t>
  </si>
  <si>
    <t>รุนแรงการติดยาเสพติด</t>
  </si>
  <si>
    <t>อนามัย เจลแอลกอฮอล์ ฯลฯ</t>
  </si>
  <si>
    <t>จัดตั้งด่านชุมชนเทศบาล</t>
  </si>
  <si>
    <t>จัดตั้งด่านชุมชนเทศบาลตำบลควนขนุน</t>
  </si>
  <si>
    <t>พฤษภาคม</t>
  </si>
  <si>
    <t>เมษายน</t>
  </si>
  <si>
    <t>อบรมให้ความรู้ถึงบทบาทหน้าที่ของ</t>
  </si>
  <si>
    <t>อบรมให้ความรู้สิทธิประโยชน์ของผู้พิการ</t>
  </si>
  <si>
    <t>ฝึกอบรมอาชีพให้แก่สตรี จำนวน 30 คน</t>
  </si>
  <si>
    <t xml:space="preserve">เบิกจ่ายเป็นค่าอาหาร เครื่องดื่ม วัสดุ </t>
  </si>
  <si>
    <t xml:space="preserve">จำนวน 20 คน เบิกจ่ายเป็นค่าอาหาร </t>
  </si>
  <si>
    <t xml:space="preserve">เครื่องดื่ม วัสดุอุปกรณ์ ฯลฯ </t>
  </si>
  <si>
    <t>ฝึกอบรมและทัศนศึกษาดูงาน</t>
  </si>
  <si>
    <t>จัดฝึกอบรมและทัศนศึกษาดูงาน</t>
  </si>
  <si>
    <t>ของกิจการสภาเทศบาลตำบล</t>
  </si>
  <si>
    <t>ของกิจการสภาเทศบาลตำบลควนขนุน</t>
  </si>
  <si>
    <t xml:space="preserve">จำนวน 17 คน จ่ายเป็นอาหาร </t>
  </si>
  <si>
    <t>กุมภาพันธ์</t>
  </si>
  <si>
    <t>ผด.02/1</t>
  </si>
  <si>
    <t>สัตว์ปลอดโรค คนปลอดภัย</t>
  </si>
  <si>
    <t>จากโรคพิษสุนัขบ้า</t>
  </si>
  <si>
    <t>ตามพระปณิธานศาสตราจารย์</t>
  </si>
  <si>
    <t>ดร.สมเด็จเจ้าฟ้าฯ กรมพระศรี</t>
  </si>
  <si>
    <t>สวางควัฒนวรขัตติยราชนารี</t>
  </si>
  <si>
    <t xml:space="preserve">จัดงานวันส่งท้ายปีเก่า </t>
  </si>
  <si>
    <t xml:space="preserve">ต้อนรับปีใหม่  </t>
  </si>
  <si>
    <t>และดูแลระบบประปา จำนวน 4 คน</t>
  </si>
  <si>
    <t>ผู้ช่วยพนักงานผลิตน้ำประปา</t>
  </si>
  <si>
    <t>และซ่อมบำรุง</t>
  </si>
  <si>
    <t>จ่ายเป็นค่าจ้างเหมาบริการทำหน้าที่</t>
  </si>
  <si>
    <t>ผู้ช่วยพนักงานผลิตน้ำประปาและ</t>
  </si>
  <si>
    <t>มิถุนายน</t>
  </si>
  <si>
    <t>เครื่องคอมพิวเตอร์โน้ตบุ๊ก</t>
  </si>
  <si>
    <t>/สำนักปลัดเทศบาล</t>
  </si>
  <si>
    <t>สำนักปลัดเทศบาล/</t>
  </si>
  <si>
    <t>จ่ายเป็นค่าใช้จ่ายในการจัดแข่งขันกีฬา</t>
  </si>
  <si>
    <t>นักเรียนศูนย์พัฒนาเด็กเล็กเทศบาลตำบล</t>
  </si>
  <si>
    <t xml:space="preserve">ควนขนุนเบิกจ่ายเป็นค่าอาหาร </t>
  </si>
  <si>
    <t>ค่าอุปกรณ์กีฬา เงินหรือของรางวัล ฯลฯ</t>
  </si>
  <si>
    <t>จ่ายเป็นค่าใช้จ่ายในการสนับสนุน</t>
  </si>
  <si>
    <t>ค่าใช้จ่ายการบริหารสถานศึกษา ได้แก่</t>
  </si>
  <si>
    <t>-ค่าเครื่องแบบนักเรียน เด็กอายุ 3-5ปี</t>
  </si>
  <si>
    <t>-ค่ากิจกรรมพัฒนาผู้เรียน เด็กอายุ 3-5ปี</t>
  </si>
  <si>
    <t>-ค่าหนังสือเรียน เด็กอายุ 3-5ปี</t>
  </si>
  <si>
    <t>-ค่าจัดการเรียนการสอน เด็กอายุ 2-5ปี</t>
  </si>
  <si>
    <t>-ค่าอุปกรณ์การเรียน เด็กอายุ 3-5ปี</t>
  </si>
  <si>
    <t>จัดแข่งขันกีฬานักเรียน</t>
  </si>
  <si>
    <t>ตุลาคม</t>
  </si>
  <si>
    <t>เป็นคณะกรรมการจัดซื้อ</t>
  </si>
  <si>
    <t>จัดจ้าง</t>
  </si>
  <si>
    <t>เทศบาลและศูนย์ฟิตเนส</t>
  </si>
  <si>
    <t>หน้าสำนักงาน</t>
  </si>
  <si>
    <t>กิจกรรมการเล่นเกม จัดเวทีเพื่อให้</t>
  </si>
  <si>
    <t>ส่วนที่  2 บัญชีโครงการพัฒนาท้องถิ่น</t>
  </si>
  <si>
    <t>2.1 บัญชีสรุปจำนวนโครงการพัฒนาท้องถิ่น กิจกรรมและงบประมาณ</t>
  </si>
  <si>
    <t>สรุปโครงการพัฒนาท้องถิ่นและงบประมาณ</t>
  </si>
  <si>
    <t>2.2 บัญชีโครงการพัฒนาท้องถิ่น กิจกรรมและงบประมาณ</t>
  </si>
  <si>
    <t>*การคิดร้อยละของโครงการทั้งหมดและร้อยละของงบประมาณทั้งหมด ใช้จำนวนโครงการและงบประมาณจากแผนพัฒนาท้องถิ่นเป็นฐานในการคำนวน</t>
  </si>
  <si>
    <t xml:space="preserve">แผนการดำเนินงาน ประจำปีงบประมาณ พ.ศ.2568 </t>
  </si>
  <si>
    <t xml:space="preserve">แผนการดำเนินงาน  ประจำปีงบประมาณ  พ.ศ.2568 </t>
  </si>
  <si>
    <t>พ.ศ.2568</t>
  </si>
  <si>
    <t>2568และ</t>
  </si>
  <si>
    <t>หน้าที่รักษาความสงบเรียบร้อยในตลาด</t>
  </si>
  <si>
    <t>เทศบาล จำนวน 1 นาย/วันๆ ละ 200</t>
  </si>
  <si>
    <t>บาท โดยปฎิบัติงานในวันหยุดราชการ</t>
  </si>
  <si>
    <t>รวม 12 เดือน และวัสดุอุปกรณ์ในการ</t>
  </si>
  <si>
    <t>ปฏิบัติงาน</t>
  </si>
  <si>
    <t>จำนวน 39 คนๆละ 1,972 บาทต่อคนต่อปี</t>
  </si>
  <si>
    <t>จำนวน 29 คนๆละ 200 บาทต่อคนต่อปี</t>
  </si>
  <si>
    <t>จำนวน 29 คนๆละ 290 บาทต่อคนต่อปี</t>
  </si>
  <si>
    <t>จำนวน 29 คนๆละ 325 บาทต่อคนต่อปี</t>
  </si>
  <si>
    <t>จำนวน 29 คนๆละ 490 บาทต่อคนต่อปี</t>
  </si>
  <si>
    <t>-ค่าอาหารกลางวัน จำนวน 39 คน</t>
  </si>
  <si>
    <t xml:space="preserve">จำนวน 245 วัน มื้อละ 36 บาทต่อคน </t>
  </si>
  <si>
    <t>จำนวน 100 คน จำนวน 200 วัน</t>
  </si>
  <si>
    <t>อัตรามื้อละ 27 บาทต่อคน</t>
  </si>
  <si>
    <t>เด็กเยาวชน เป็นกลุ่มเยาวชนต้นแบบ</t>
  </si>
  <si>
    <t>ด้านการพัฒนาชุมชนและสังคม ฯลฯ</t>
  </si>
  <si>
    <t>จำนวน 30 คน จ่ายเป็นค่าอาหาร</t>
  </si>
  <si>
    <t>ฯลฯ จำนวน 40 คน จ่ายเป็นค่าอาหาร</t>
  </si>
  <si>
    <t>จัดตั้งมหาวิทยาลัยครอบครัว โดยมีสมาชิก</t>
  </si>
  <si>
    <t>ได้แก่ ผู้สูงอายุ และบุคคลในครอบครัว</t>
  </si>
  <si>
    <t>หมวดวิชา เช่น สังคม ศาสนาและวัฒนธรรม</t>
  </si>
  <si>
    <t>ชีวิตและสุขภาพ ส่งเสริมอาชีพ และ</t>
  </si>
  <si>
    <t>นันทนาการ ฯลฯ จำนวน 40 คน</t>
  </si>
  <si>
    <t>ให้ความช่วยเหลือกลุ่ม</t>
  </si>
  <si>
    <t>จ่ายเป็นเงินสงเคราะห์ให้แก่กลุ่มเปราะบาง</t>
  </si>
  <si>
    <t>เปราะบางด้านการส่งเสริม</t>
  </si>
  <si>
    <t>จำนวน 10 ครัวเรือน ไม่เกินครั้งละ</t>
  </si>
  <si>
    <t>และพัฒนาคุณภาพชีวิต</t>
  </si>
  <si>
    <t>3,000 บาทต่อครอบครัว</t>
  </si>
  <si>
    <t>แผนการดำเนินงาน  ประจำปีงบประมาณ  พ.ศ.2568</t>
  </si>
  <si>
    <t>3. ยุทธศาสตร์การสร้างความเข้มแข็งภาคเกษตรและระบบเศรษฐกิจ</t>
  </si>
  <si>
    <t xml:space="preserve">   3.1 กลยุทธ์ส่งเสริมการประกอบอาชีพตามหลักปรัชญาเศรษกิจพอเพียง</t>
  </si>
  <si>
    <t>ส่งเสริมการปลูกผัก</t>
  </si>
  <si>
    <t>ฝึกอบรมเชิงปฏิบัติการการปลูกผัก</t>
  </si>
  <si>
    <t>เทศบาลฯ</t>
  </si>
  <si>
    <t>ในครัวเรือนเพื่อความอยู่พอดี</t>
  </si>
  <si>
    <t>ปลอดสารพิษให้แก่ประชาชน</t>
  </si>
  <si>
    <t>และ</t>
  </si>
  <si>
    <t>มีพอใช้</t>
  </si>
  <si>
    <t>จำนวน 40 คน จ่ายเป็นค่าเมล็ดพันธุ์พืช</t>
  </si>
  <si>
    <t>ในชุมชน</t>
  </si>
  <si>
    <t>ปุ๋ย ค่าอาหาร เครื่องดื่ม ฯลฯ</t>
  </si>
  <si>
    <t>อุดหนุนสำหรับการดำเนินงาน</t>
  </si>
  <si>
    <t xml:space="preserve">ตามแนวโครงการ </t>
  </si>
  <si>
    <t xml:space="preserve">พระราชดำริด้านสาธารณสุข </t>
  </si>
  <si>
    <t>ชุมชนบ้านหัวควน</t>
  </si>
  <si>
    <t>ชุมชนหน้าตลาด</t>
  </si>
  <si>
    <t>ชุมชนหลังที่ว่าการอำเภอ</t>
  </si>
  <si>
    <t>ชุมชนหลังวัดสุวรรณวิชัย</t>
  </si>
  <si>
    <t>(1) แผนงานเคหะและชุมชน</t>
  </si>
  <si>
    <t>(2) แผนงานการเกษตร</t>
  </si>
  <si>
    <t>อาคารสำนักงานฯ จำนวน 8 คน</t>
  </si>
  <si>
    <t xml:space="preserve">จำนวน 60 คน จ่ายเป็นค่าอาหาร </t>
  </si>
  <si>
    <t xml:space="preserve">เครื่องดื่ม ค่าวิทยากร วัสดุอุปกรณ์ฯลฯ </t>
  </si>
  <si>
    <t>พัฒนาศักยภาพบุคลากร</t>
  </si>
  <si>
    <t>อบรมให้ความรู้ให้แก่บุคลากรของเทศบาล</t>
  </si>
  <si>
    <t>เพื่อเพิ่มประสิทธิภาพในการ</t>
  </si>
  <si>
    <t>ให้ได้รับการพัฒนาสมรรถนะหลัก</t>
  </si>
  <si>
    <t>ด้านมุ่งผลสัมฤทธิ์และการบริการที่ดี</t>
  </si>
  <si>
    <t>จำนวน 60 คน จ่ายเป็นค่าอาหาร</t>
  </si>
  <si>
    <t>เลือกตั้งนายกเทศมนตรีและ</t>
  </si>
  <si>
    <t>จ่ายเป็นค่าใช้จ่ายในการเลือกตั้งนายก</t>
  </si>
  <si>
    <t>สมาชิกสภาเทศบาลตำบล</t>
  </si>
  <si>
    <t>เทศมนตรีและสมาชิกสภาเทศบาล เช่น</t>
  </si>
  <si>
    <t>อบรม ประชุม หรือให้ความรู้แก่ผู้สมัคร</t>
  </si>
  <si>
    <t>รับเลือกตั้ง อบรมเจ้าหน้าที่ผู้ปฏิบัติ</t>
  </si>
  <si>
    <t>หน้าที่ในการเลือกตั้ง วัสดุอุปกรณ์ ฯลฯ</t>
  </si>
  <si>
    <t>จ่ายเป็นค่าเช่าที่ดินวัดมะขามทอง(ร้าง)</t>
  </si>
  <si>
    <t>โต๊ะทำงานพร้อมเก้าอี้</t>
  </si>
  <si>
    <t>จ่ายเป็นค่าจัดซื้อโต๊ะทำงานพร้อมเก้าอี้</t>
  </si>
  <si>
    <t>จำนวน 2 ชุด โต๊ะทำงานแบบเหล็ก</t>
  </si>
  <si>
    <t>ขนาดโต๊ะไม่น้อยกว่า กว้าง 150 ซม.</t>
  </si>
  <si>
    <t>ลึก 75 ซม. สูง 75 ซม. มีลิ้นชัก 2 ลิ้นชัก</t>
  </si>
  <si>
    <t>พร้อมกุญแจล็อค ฯลฯ</t>
  </si>
  <si>
    <t>เก้าอี้ ขนาดไม่น้อยกว่า กว้าง 63 ซม.</t>
  </si>
  <si>
    <t xml:space="preserve">ลึก 74 ซม. สูง 108 ซม. </t>
  </si>
  <si>
    <t>(2) แผนงานการพาณิชย์</t>
  </si>
  <si>
    <t>ตู้เหล็ก</t>
  </si>
  <si>
    <t>จ่ายเป็นค่าจัดซื้อตู้เหล็ก จำนวน 2 ตู้</t>
  </si>
  <si>
    <t xml:space="preserve">แบบ 2 บาน มีมือจับชนิดบิด </t>
  </si>
  <si>
    <t>มีแผ่นชั้นปรับระดับ 3 ชิ้น ฯลฯ</t>
  </si>
  <si>
    <t>2. ครุภัณฑ์การเกษตร</t>
  </si>
  <si>
    <t>เครื่องสูบน้ำ</t>
  </si>
  <si>
    <t>จ่ายเป็นค่าจัดซื้อเครื่องสูบน้ำ จำนวน</t>
  </si>
  <si>
    <t>1 เครื่อง แบบหอยโข่ง เครื่องยนต์</t>
  </si>
  <si>
    <t>เบนซินสูบน้ำได้ 1,000 ลิตรต่อนาที</t>
  </si>
  <si>
    <t xml:space="preserve">ขนาด 5 แรงม้า </t>
  </si>
  <si>
    <t>3. ครุภัณฑ์คอมพิวเตอร์หรืออิเล็กทรอนิกส์</t>
  </si>
  <si>
    <t xml:space="preserve">เครื่องคอมพิวเตอร์ </t>
  </si>
  <si>
    <t>เครื่องพิมพ์ เครื่องสำรองไฟฟ้า</t>
  </si>
  <si>
    <t xml:space="preserve">สำหรับงานประมวลผล แบบที่ 1 </t>
  </si>
  <si>
    <t xml:space="preserve">จ่ายเป็นค่าจัดซื้อเครื่องคอมพิวเตอร์ </t>
  </si>
  <si>
    <t>เครื่องพิมพ์ Multifunction แบบฉีดหมึก</t>
  </si>
  <si>
    <t>พร้อมติดตั้งถังหมึกพิมพ์ เครื่องสำรอง</t>
  </si>
  <si>
    <t>ไฟฟ้าขนาด 1 kVA จำนวน 1 ชุด</t>
  </si>
  <si>
    <t>จ่ายเป็นค่าจัดซื้อเครื่องคอมพิวเตอร์โน้ตบุ๊ก</t>
  </si>
  <si>
    <t>สำหรับงานประมวลผล จำนวน 1 เครื่อง</t>
  </si>
  <si>
    <t>กองสาธารณสุข</t>
  </si>
  <si>
    <t>3. การสร้างความ</t>
  </si>
  <si>
    <t>เข้มแข็งภาคเกษตรและ</t>
  </si>
  <si>
    <t xml:space="preserve">ระบบเศรษฐกิจ </t>
  </si>
  <si>
    <t>3.1 กลยุทธ์ส่งเสริมการประกอบ</t>
  </si>
  <si>
    <t>อาชีพตามหลักปรัชญาเศรษกิจ</t>
  </si>
  <si>
    <t>พอเพียง</t>
  </si>
  <si>
    <t>นักเรียน จำนวน 41 คน เบิกจ่ายเป็น</t>
  </si>
  <si>
    <t>ควนขนุน จำนวน 41 คน</t>
  </si>
  <si>
    <t xml:space="preserve">ร้านอาหารและผู้บริโภคในตลาดเทศบาล </t>
  </si>
  <si>
    <t>ตรวจสารปนเปื้อนในอาหารและ</t>
  </si>
  <si>
    <t>ประชาสัมพันธ์ให้ความรู้เกี่ยวกับสาร</t>
  </si>
  <si>
    <t>ปนเปื้อนในอาหารแก่ผู้ประกอบการ</t>
  </si>
  <si>
    <t>และในเขตเทศบาล เบิกจ่ายเป็นค่าชุด</t>
  </si>
  <si>
    <t xml:space="preserve">ทดสอบสารปนเปื้อนในอาหาร </t>
  </si>
  <si>
    <t>ฉีดวัคซีนป้องกันโรคพิษสุนัขบ้าให้กับ</t>
  </si>
  <si>
    <t>สุนัขและแมว รณรงค์ป้องกันโรคพิษ</t>
  </si>
  <si>
    <t>สุนัขบ้าและประชาสัมพันธ์ให้ความรู้</t>
  </si>
  <si>
    <t>แก่ประชาชน เบิกจ่ายเป็นค่าจัดซื้อ</t>
  </si>
  <si>
    <t>วัคซีน เอกสารประชาสัมพันธ์</t>
  </si>
  <si>
    <t>ป้ายประชาสัมพันธ์ ฯลฯ</t>
  </si>
  <si>
    <t>อบรมให้ความรู้แกนนำด้านสุขภาพ</t>
  </si>
  <si>
    <t>อบรมให้ความรู้ด้านสาธารณสุขและ</t>
  </si>
  <si>
    <t>เผยแพร่ประชาสัมพันธ์หรือกิจกรรมอื่น</t>
  </si>
  <si>
    <t>ที่เกี่ยวข้องตามแนวทางโครงการ</t>
  </si>
  <si>
    <t>พระราชดำริด้านสาธารณสุขชุมชน</t>
  </si>
  <si>
    <t>บ้านหัวควน ประกอบด้วย ค่าอาหาร</t>
  </si>
  <si>
    <t>กลางวัน ค่าอาหารว่าง เครื่องดื่ม</t>
  </si>
  <si>
    <t>ค่าวัสดุ อุปกรณ์ ค่าตอบแทนวิทยากร ฯลฯ</t>
  </si>
  <si>
    <t>ซ่อมบำรุง จำนวน 1 คน</t>
  </si>
  <si>
    <t>บ้านนักเรียน</t>
  </si>
  <si>
    <t>หน้าตลาด ประกอบด้วย ค่าอาหาร</t>
  </si>
  <si>
    <t>หลังที่ว่าการอำเภอ ประกอบด้วย ค่าอาหาร</t>
  </si>
  <si>
    <t>หลังวัดสุวรรณวิชัย ประกอบด้วย ค่าอาหาร</t>
  </si>
  <si>
    <t>2. ยุทธศาสตร์การพัฒนาระบบโครงสร้างพื้นฐานและระบบโลจิสติกส์</t>
  </si>
  <si>
    <t xml:space="preserve">   2.1 กลยุทธ์พัฒนาระบบโครงสร้างพื้นฐาน สาธารณูปโภคและสาธารณูปการ</t>
  </si>
  <si>
    <t>ซ่อมแซมพื้นคอนกรีต</t>
  </si>
  <si>
    <t>บริเวณบ่อบำบัดน้ำเสีย</t>
  </si>
  <si>
    <t>ซ่อมแซมพื้นคอนกรีตบริเวณบ่อบำบัด</t>
  </si>
  <si>
    <t>น้ำเสียที่ทรุดตัวและแตกร้าวให้ใช้งาน</t>
  </si>
  <si>
    <t>ได้ตามปกติ ขนาดบ่อบำบัด กว้าง</t>
  </si>
  <si>
    <t>7.50 เมตร ยาว 11 เมตร</t>
  </si>
  <si>
    <t>(เงินรางวัลอปท.ที่มีการบริหารจัดการที่ดี ปีงบประมาณ พ.ศ.2567)</t>
  </si>
  <si>
    <t>2.1 พัฒนาระบบโครงสร้าง</t>
  </si>
  <si>
    <t>พื้นฐาน สาธารณูปโภค และ</t>
  </si>
  <si>
    <t>สาธารณูปการ</t>
  </si>
  <si>
    <t>2.การพัฒนาโครงสร้าง</t>
  </si>
  <si>
    <t>พื้นฐานและระบบ</t>
  </si>
  <si>
    <t xml:space="preserve">โลจิสติกส์ </t>
  </si>
  <si>
    <t xml:space="preserve">ตามแนวโครงการ+B138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</si>
</sst>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#,##0_ ;\-#,##0\ "/>
    <numFmt numFmtId="190" formatCode="#,##0.00_ ;\-#,##0.00\ "/>
  </numFmts>
  <fonts count="13" x14ac:knownFonts="1">
    <font>
      <sz val="10"/>
      <name val="Arial"/>
      <charset val="222"/>
    </font>
    <font>
      <sz val="10"/>
      <name val="Arial"/>
      <family val="2"/>
    </font>
    <font>
      <sz val="10"/>
      <name val="Arial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4"/>
      <name val="TH SarabunPSK"/>
      <family val="2"/>
    </font>
    <font>
      <sz val="10"/>
      <name val="TH SarabunPSK"/>
      <family val="2"/>
    </font>
    <font>
      <b/>
      <sz val="15"/>
      <name val="TH SarabunPSK"/>
      <family val="2"/>
    </font>
    <font>
      <sz val="16"/>
      <color rgb="FFFF0000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6"/>
      <color rgb="FF000000"/>
      <name val="TH SarabunPSK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352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shrinkToFit="1"/>
    </xf>
    <xf numFmtId="0" fontId="4" fillId="0" borderId="2" xfId="0" applyFont="1" applyBorder="1" applyAlignment="1">
      <alignment shrinkToFit="1"/>
    </xf>
    <xf numFmtId="0" fontId="4" fillId="0" borderId="2" xfId="0" applyFont="1" applyBorder="1" applyAlignment="1">
      <alignment horizontal="left" shrinkToFit="1"/>
    </xf>
    <xf numFmtId="0" fontId="4" fillId="0" borderId="3" xfId="0" applyFont="1" applyBorder="1" applyAlignment="1">
      <alignment shrinkToFit="1"/>
    </xf>
    <xf numFmtId="0" fontId="4" fillId="0" borderId="0" xfId="0" applyFont="1" applyBorder="1" applyAlignment="1">
      <alignment shrinkToFit="1"/>
    </xf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3" fontId="4" fillId="0" borderId="0" xfId="0" applyNumberFormat="1" applyFont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3" fontId="4" fillId="0" borderId="2" xfId="0" applyNumberFormat="1" applyFont="1" applyBorder="1"/>
    <xf numFmtId="0" fontId="4" fillId="0" borderId="2" xfId="0" applyFont="1" applyBorder="1"/>
    <xf numFmtId="187" fontId="4" fillId="0" borderId="2" xfId="1" applyNumberFormat="1" applyFont="1" applyBorder="1" applyAlignment="1">
      <alignment horizontal="right"/>
    </xf>
    <xf numFmtId="187" fontId="4" fillId="0" borderId="2" xfId="1" applyNumberFormat="1" applyFont="1" applyBorder="1"/>
    <xf numFmtId="0" fontId="4" fillId="0" borderId="3" xfId="0" applyFont="1" applyBorder="1" applyAlignment="1">
      <alignment horizontal="center"/>
    </xf>
    <xf numFmtId="0" fontId="4" fillId="0" borderId="3" xfId="0" applyFont="1" applyBorder="1"/>
    <xf numFmtId="3" fontId="4" fillId="0" borderId="3" xfId="0" applyNumberFormat="1" applyFont="1" applyBorder="1"/>
    <xf numFmtId="3" fontId="3" fillId="0" borderId="0" xfId="0" applyNumberFormat="1" applyFont="1"/>
    <xf numFmtId="187" fontId="4" fillId="0" borderId="1" xfId="1" applyNumberFormat="1" applyFont="1" applyBorder="1"/>
    <xf numFmtId="0" fontId="4" fillId="0" borderId="0" xfId="0" applyFont="1" applyAlignment="1">
      <alignment horizontal="center"/>
    </xf>
    <xf numFmtId="3" fontId="4" fillId="0" borderId="1" xfId="0" applyNumberFormat="1" applyFont="1" applyBorder="1" applyAlignment="1">
      <alignment horizontal="right"/>
    </xf>
    <xf numFmtId="3" fontId="4" fillId="0" borderId="2" xfId="0" applyNumberFormat="1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6" fillId="0" borderId="2" xfId="0" applyFont="1" applyBorder="1" applyAlignment="1">
      <alignment horizontal="center"/>
    </xf>
    <xf numFmtId="0" fontId="3" fillId="0" borderId="2" xfId="0" applyFont="1" applyBorder="1"/>
    <xf numFmtId="0" fontId="3" fillId="0" borderId="2" xfId="0" applyFont="1" applyBorder="1" applyAlignment="1">
      <alignment horizontal="left"/>
    </xf>
    <xf numFmtId="187" fontId="4" fillId="0" borderId="0" xfId="1" applyNumberFormat="1" applyFont="1" applyBorder="1" applyAlignment="1">
      <alignment horizontal="right"/>
    </xf>
    <xf numFmtId="43" fontId="4" fillId="0" borderId="2" xfId="1" applyFont="1" applyBorder="1" applyAlignment="1">
      <alignment shrinkToFit="1"/>
    </xf>
    <xf numFmtId="187" fontId="4" fillId="0" borderId="1" xfId="1" applyNumberFormat="1" applyFont="1" applyBorder="1" applyAlignment="1">
      <alignment horizontal="right"/>
    </xf>
    <xf numFmtId="187" fontId="4" fillId="0" borderId="2" xfId="1" applyNumberFormat="1" applyFont="1" applyBorder="1" applyAlignment="1">
      <alignment horizontal="center"/>
    </xf>
    <xf numFmtId="3" fontId="4" fillId="0" borderId="2" xfId="0" applyNumberFormat="1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187" fontId="3" fillId="0" borderId="0" xfId="1" applyNumberFormat="1" applyFont="1" applyAlignment="1">
      <alignment horizontal="left"/>
    </xf>
    <xf numFmtId="0" fontId="4" fillId="0" borderId="0" xfId="0" applyFont="1" applyAlignment="1">
      <alignment horizontal="left"/>
    </xf>
    <xf numFmtId="187" fontId="4" fillId="0" borderId="3" xfId="1" applyNumberFormat="1" applyFont="1" applyBorder="1" applyAlignment="1">
      <alignment horizontal="center"/>
    </xf>
    <xf numFmtId="187" fontId="4" fillId="0" borderId="0" xfId="1" applyNumberFormat="1" applyFont="1" applyBorder="1" applyAlignment="1">
      <alignment horizontal="center"/>
    </xf>
    <xf numFmtId="187" fontId="4" fillId="0" borderId="2" xfId="1" applyNumberFormat="1" applyFont="1" applyBorder="1" applyAlignment="1">
      <alignment horizontal="center" shrinkToFit="1"/>
    </xf>
    <xf numFmtId="0" fontId="4" fillId="0" borderId="2" xfId="0" applyFont="1" applyBorder="1" applyAlignment="1">
      <alignment horizontal="left" vertical="center"/>
    </xf>
    <xf numFmtId="0" fontId="4" fillId="0" borderId="9" xfId="0" applyFont="1" applyBorder="1"/>
    <xf numFmtId="187" fontId="4" fillId="0" borderId="1" xfId="1" applyNumberFormat="1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187" fontId="4" fillId="0" borderId="0" xfId="1" applyNumberFormat="1" applyFont="1" applyBorder="1"/>
    <xf numFmtId="0" fontId="4" fillId="0" borderId="9" xfId="0" applyFont="1" applyBorder="1" applyAlignment="1">
      <alignment horizontal="center"/>
    </xf>
    <xf numFmtId="187" fontId="4" fillId="0" borderId="9" xfId="1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87" fontId="4" fillId="0" borderId="0" xfId="1" applyNumberFormat="1" applyFont="1"/>
    <xf numFmtId="0" fontId="3" fillId="0" borderId="1" xfId="0" applyFont="1" applyBorder="1" applyAlignment="1">
      <alignment horizontal="left"/>
    </xf>
    <xf numFmtId="2" fontId="4" fillId="0" borderId="2" xfId="0" applyNumberFormat="1" applyFont="1" applyBorder="1" applyAlignment="1">
      <alignment horizontal="center"/>
    </xf>
    <xf numFmtId="0" fontId="4" fillId="0" borderId="7" xfId="0" applyFont="1" applyBorder="1"/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shrinkToFit="1"/>
    </xf>
    <xf numFmtId="43" fontId="4" fillId="0" borderId="2" xfId="1" applyFont="1" applyBorder="1" applyAlignment="1">
      <alignment horizontal="center" shrinkToFit="1"/>
    </xf>
    <xf numFmtId="0" fontId="4" fillId="0" borderId="9" xfId="0" applyFont="1" applyBorder="1" applyAlignment="1">
      <alignment shrinkToFit="1"/>
    </xf>
    <xf numFmtId="0" fontId="4" fillId="0" borderId="6" xfId="0" applyFont="1" applyBorder="1"/>
    <xf numFmtId="187" fontId="4" fillId="0" borderId="2" xfId="1" applyNumberFormat="1" applyFont="1" applyBorder="1" applyAlignment="1">
      <alignment horizontal="left" shrinkToFit="1"/>
    </xf>
    <xf numFmtId="0" fontId="4" fillId="0" borderId="2" xfId="0" applyFont="1" applyBorder="1" applyAlignment="1">
      <alignment horizontal="center" vertical="top" wrapText="1"/>
    </xf>
    <xf numFmtId="187" fontId="4" fillId="0" borderId="2" xfId="1" applyNumberFormat="1" applyFont="1" applyBorder="1" applyAlignment="1">
      <alignment horizontal="left" vertical="center"/>
    </xf>
    <xf numFmtId="0" fontId="5" fillId="0" borderId="2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4" fillId="0" borderId="2" xfId="0" applyFont="1" applyBorder="1" applyAlignment="1">
      <alignment horizontal="center" vertical="top" shrinkToFit="1"/>
    </xf>
    <xf numFmtId="0" fontId="4" fillId="0" borderId="0" xfId="0" applyFont="1" applyBorder="1" applyAlignment="1"/>
    <xf numFmtId="43" fontId="4" fillId="0" borderId="2" xfId="1" applyFont="1" applyBorder="1" applyAlignment="1">
      <alignment horizontal="center"/>
    </xf>
    <xf numFmtId="187" fontId="3" fillId="0" borderId="2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/>
    </xf>
    <xf numFmtId="187" fontId="4" fillId="0" borderId="2" xfId="1" applyNumberFormat="1" applyFont="1" applyBorder="1" applyAlignment="1">
      <alignment horizontal="left"/>
    </xf>
    <xf numFmtId="0" fontId="8" fillId="0" borderId="3" xfId="0" applyFont="1" applyBorder="1" applyAlignment="1">
      <alignment horizontal="center"/>
    </xf>
    <xf numFmtId="0" fontId="4" fillId="0" borderId="1" xfId="0" applyFont="1" applyBorder="1" applyAlignment="1">
      <alignment horizontal="left" vertical="center"/>
    </xf>
    <xf numFmtId="187" fontId="4" fillId="0" borderId="1" xfId="1" applyNumberFormat="1" applyFont="1" applyBorder="1" applyAlignment="1">
      <alignment horizontal="center" shrinkToFit="1"/>
    </xf>
    <xf numFmtId="3" fontId="4" fillId="0" borderId="2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center" shrinkToFit="1"/>
    </xf>
    <xf numFmtId="0" fontId="4" fillId="0" borderId="0" xfId="0" applyFont="1" applyAlignment="1">
      <alignment shrinkToFit="1"/>
    </xf>
    <xf numFmtId="0" fontId="3" fillId="0" borderId="2" xfId="0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/>
    </xf>
    <xf numFmtId="0" fontId="4" fillId="0" borderId="4" xfId="0" applyFont="1" applyBorder="1" applyAlignment="1">
      <alignment shrinkToFit="1"/>
    </xf>
    <xf numFmtId="3" fontId="4" fillId="0" borderId="4" xfId="0" applyNumberFormat="1" applyFont="1" applyBorder="1" applyAlignment="1">
      <alignment horizontal="right"/>
    </xf>
    <xf numFmtId="0" fontId="4" fillId="0" borderId="12" xfId="0" applyFont="1" applyBorder="1"/>
    <xf numFmtId="0" fontId="4" fillId="0" borderId="4" xfId="0" applyFont="1" applyBorder="1"/>
    <xf numFmtId="187" fontId="4" fillId="0" borderId="0" xfId="1" applyNumberFormat="1" applyFont="1" applyBorder="1" applyAlignment="1">
      <alignment horizontal="center" shrinkToFit="1"/>
    </xf>
    <xf numFmtId="0" fontId="4" fillId="0" borderId="0" xfId="3" applyFont="1"/>
    <xf numFmtId="0" fontId="4" fillId="0" borderId="0" xfId="3" applyFont="1" applyAlignment="1">
      <alignment horizontal="left"/>
    </xf>
    <xf numFmtId="0" fontId="4" fillId="0" borderId="3" xfId="0" applyFont="1" applyBorder="1" applyAlignment="1">
      <alignment horizontal="center" shrinkToFit="1"/>
    </xf>
    <xf numFmtId="187" fontId="4" fillId="0" borderId="3" xfId="1" applyNumberFormat="1" applyFont="1" applyBorder="1" applyAlignment="1">
      <alignment horizontal="center" shrinkToFit="1"/>
    </xf>
    <xf numFmtId="0" fontId="4" fillId="0" borderId="3" xfId="0" applyFont="1" applyBorder="1" applyAlignment="1">
      <alignment horizontal="left" shrinkToFit="1"/>
    </xf>
    <xf numFmtId="0" fontId="6" fillId="0" borderId="0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5" xfId="0" applyFont="1" applyBorder="1"/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shrinkToFit="1"/>
    </xf>
    <xf numFmtId="0" fontId="4" fillId="0" borderId="5" xfId="0" applyFont="1" applyBorder="1" applyAlignment="1">
      <alignment horizontal="left"/>
    </xf>
    <xf numFmtId="187" fontId="3" fillId="0" borderId="5" xfId="1" applyNumberFormat="1" applyFont="1" applyBorder="1" applyAlignment="1">
      <alignment horizontal="right"/>
    </xf>
    <xf numFmtId="0" fontId="3" fillId="0" borderId="5" xfId="0" applyFont="1" applyBorder="1" applyAlignment="1">
      <alignment horizontal="center" shrinkToFit="1"/>
    </xf>
    <xf numFmtId="0" fontId="3" fillId="0" borderId="5" xfId="0" applyFont="1" applyBorder="1"/>
    <xf numFmtId="0" fontId="3" fillId="0" borderId="5" xfId="3" applyFont="1" applyBorder="1" applyAlignment="1">
      <alignment horizontal="center"/>
    </xf>
    <xf numFmtId="0" fontId="3" fillId="0" borderId="5" xfId="3" applyFont="1" applyBorder="1"/>
    <xf numFmtId="0" fontId="3" fillId="0" borderId="0" xfId="3" applyFont="1"/>
    <xf numFmtId="187" fontId="10" fillId="0" borderId="5" xfId="3" applyNumberFormat="1" applyFont="1" applyBorder="1"/>
    <xf numFmtId="187" fontId="3" fillId="0" borderId="5" xfId="0" applyNumberFormat="1" applyFont="1" applyBorder="1" applyAlignment="1">
      <alignment horizontal="right"/>
    </xf>
    <xf numFmtId="0" fontId="6" fillId="0" borderId="2" xfId="0" applyFont="1" applyBorder="1" applyAlignment="1">
      <alignment horizontal="center" shrinkToFit="1"/>
    </xf>
    <xf numFmtId="2" fontId="3" fillId="0" borderId="5" xfId="0" applyNumberFormat="1" applyFont="1" applyBorder="1" applyAlignment="1">
      <alignment horizontal="center"/>
    </xf>
    <xf numFmtId="187" fontId="3" fillId="0" borderId="5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shrinkToFit="1"/>
    </xf>
    <xf numFmtId="3" fontId="9" fillId="0" borderId="2" xfId="0" applyNumberFormat="1" applyFont="1" applyBorder="1"/>
    <xf numFmtId="0" fontId="3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/>
    <xf numFmtId="187" fontId="3" fillId="0" borderId="5" xfId="3" applyNumberFormat="1" applyFont="1" applyBorder="1"/>
    <xf numFmtId="2" fontId="3" fillId="0" borderId="8" xfId="0" applyNumberFormat="1" applyFont="1" applyBorder="1" applyAlignment="1">
      <alignment horizontal="center"/>
    </xf>
    <xf numFmtId="3" fontId="9" fillId="0" borderId="2" xfId="0" applyNumberFormat="1" applyFont="1" applyBorder="1" applyAlignment="1">
      <alignment horizontal="right"/>
    </xf>
    <xf numFmtId="187" fontId="3" fillId="0" borderId="5" xfId="1" applyNumberFormat="1" applyFont="1" applyBorder="1" applyAlignment="1">
      <alignment shrinkToFit="1"/>
    </xf>
    <xf numFmtId="43" fontId="3" fillId="0" borderId="5" xfId="0" applyNumberFormat="1" applyFont="1" applyBorder="1" applyAlignment="1">
      <alignment horizontal="center"/>
    </xf>
    <xf numFmtId="0" fontId="4" fillId="0" borderId="3" xfId="0" applyFont="1" applyBorder="1" applyAlignment="1">
      <alignment horizontal="right"/>
    </xf>
    <xf numFmtId="3" fontId="9" fillId="0" borderId="3" xfId="0" applyNumberFormat="1" applyFont="1" applyBorder="1" applyAlignment="1">
      <alignment horizontal="right"/>
    </xf>
    <xf numFmtId="43" fontId="4" fillId="0" borderId="3" xfId="1" applyFont="1" applyBorder="1" applyAlignment="1">
      <alignment horizontal="center" shrinkToFit="1"/>
    </xf>
    <xf numFmtId="187" fontId="4" fillId="0" borderId="2" xfId="1" applyNumberFormat="1" applyFont="1" applyBorder="1" applyAlignment="1">
      <alignment horizontal="right" shrinkToFit="1"/>
    </xf>
    <xf numFmtId="43" fontId="4" fillId="0" borderId="2" xfId="1" applyFont="1" applyBorder="1" applyAlignment="1">
      <alignment horizontal="right" shrinkToFit="1"/>
    </xf>
    <xf numFmtId="43" fontId="4" fillId="0" borderId="3" xfId="1" applyFont="1" applyBorder="1" applyAlignment="1">
      <alignment horizontal="right" shrinkToFit="1"/>
    </xf>
    <xf numFmtId="3" fontId="4" fillId="0" borderId="3" xfId="0" applyNumberFormat="1" applyFont="1" applyBorder="1" applyAlignment="1">
      <alignment horizontal="center"/>
    </xf>
    <xf numFmtId="187" fontId="4" fillId="0" borderId="3" xfId="1" applyNumberFormat="1" applyFont="1" applyBorder="1"/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wrapText="1" shrinkToFit="1"/>
    </xf>
    <xf numFmtId="0" fontId="4" fillId="0" borderId="3" xfId="0" applyFont="1" applyBorder="1" applyAlignment="1">
      <alignment horizontal="center" vertical="center"/>
    </xf>
    <xf numFmtId="187" fontId="3" fillId="0" borderId="3" xfId="0" applyNumberFormat="1" applyFont="1" applyBorder="1" applyAlignment="1">
      <alignment horizontal="center" vertical="center" wrapText="1"/>
    </xf>
    <xf numFmtId="0" fontId="4" fillId="0" borderId="3" xfId="3" applyFont="1" applyBorder="1"/>
    <xf numFmtId="0" fontId="4" fillId="0" borderId="3" xfId="3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4" fillId="0" borderId="14" xfId="0" applyFont="1" applyBorder="1"/>
    <xf numFmtId="43" fontId="4" fillId="0" borderId="1" xfId="1" applyFont="1" applyBorder="1" applyAlignment="1">
      <alignment horizontal="center"/>
    </xf>
    <xf numFmtId="43" fontId="6" fillId="0" borderId="3" xfId="1" applyFont="1" applyBorder="1"/>
    <xf numFmtId="0" fontId="4" fillId="0" borderId="3" xfId="0" applyFont="1" applyBorder="1" applyAlignment="1">
      <alignment horizontal="left" vertical="center" shrinkToFit="1"/>
    </xf>
    <xf numFmtId="187" fontId="4" fillId="0" borderId="3" xfId="1" applyNumberFormat="1" applyFont="1" applyBorder="1" applyAlignment="1">
      <alignment horizontal="left" vertical="center"/>
    </xf>
    <xf numFmtId="0" fontId="4" fillId="0" borderId="3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shrinkToFit="1"/>
    </xf>
    <xf numFmtId="0" fontId="4" fillId="0" borderId="0" xfId="0" applyFont="1" applyAlignment="1">
      <alignment horizontal="center"/>
    </xf>
    <xf numFmtId="3" fontId="4" fillId="0" borderId="9" xfId="0" applyNumberFormat="1" applyFont="1" applyBorder="1"/>
    <xf numFmtId="0" fontId="6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2" xfId="0" applyFont="1" applyBorder="1" applyAlignment="1">
      <alignment horizontal="center"/>
    </xf>
    <xf numFmtId="41" fontId="4" fillId="0" borderId="1" xfId="1" applyNumberFormat="1" applyFont="1" applyBorder="1" applyAlignment="1">
      <alignment horizontal="right" shrinkToFit="1"/>
    </xf>
    <xf numFmtId="0" fontId="4" fillId="0" borderId="5" xfId="0" applyFont="1" applyBorder="1" applyAlignment="1">
      <alignment shrinkToFit="1"/>
    </xf>
    <xf numFmtId="187" fontId="4" fillId="0" borderId="5" xfId="1" applyNumberFormat="1" applyFont="1" applyBorder="1" applyAlignment="1">
      <alignment horizontal="center" shrinkToFit="1"/>
    </xf>
    <xf numFmtId="0" fontId="10" fillId="0" borderId="2" xfId="0" applyFont="1" applyBorder="1"/>
    <xf numFmtId="0" fontId="11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shrinkToFit="1"/>
    </xf>
    <xf numFmtId="187" fontId="4" fillId="0" borderId="3" xfId="1" applyNumberFormat="1" applyFont="1" applyBorder="1" applyAlignment="1">
      <alignment horizontal="left" shrinkToFit="1"/>
    </xf>
    <xf numFmtId="187" fontId="3" fillId="0" borderId="0" xfId="0" applyNumberFormat="1" applyFont="1" applyAlignment="1">
      <alignment horizontal="right"/>
    </xf>
    <xf numFmtId="0" fontId="4" fillId="0" borderId="2" xfId="3" applyFont="1" applyBorder="1"/>
    <xf numFmtId="0" fontId="4" fillId="0" borderId="2" xfId="3" applyFont="1" applyBorder="1" applyAlignment="1">
      <alignment horizontal="center"/>
    </xf>
    <xf numFmtId="0" fontId="8" fillId="0" borderId="3" xfId="3" applyFont="1" applyBorder="1" applyAlignment="1">
      <alignment horizontal="center"/>
    </xf>
    <xf numFmtId="0" fontId="4" fillId="0" borderId="1" xfId="3" applyFont="1" applyBorder="1" applyAlignment="1">
      <alignment horizontal="center"/>
    </xf>
    <xf numFmtId="0" fontId="4" fillId="0" borderId="1" xfId="3" applyFont="1" applyBorder="1"/>
    <xf numFmtId="187" fontId="3" fillId="0" borderId="5" xfId="3" applyNumberFormat="1" applyFont="1" applyBorder="1" applyAlignment="1">
      <alignment horizontal="right"/>
    </xf>
    <xf numFmtId="0" fontId="4" fillId="0" borderId="9" xfId="3" applyFont="1" applyBorder="1" applyAlignment="1">
      <alignment horizontal="center"/>
    </xf>
    <xf numFmtId="0" fontId="4" fillId="0" borderId="9" xfId="3" applyFont="1" applyBorder="1"/>
    <xf numFmtId="0" fontId="4" fillId="0" borderId="2" xfId="3" applyFont="1" applyBorder="1" applyAlignment="1">
      <alignment shrinkToFit="1"/>
    </xf>
    <xf numFmtId="0" fontId="6" fillId="0" borderId="1" xfId="3" applyFont="1" applyBorder="1" applyAlignment="1">
      <alignment horizontal="center"/>
    </xf>
    <xf numFmtId="0" fontId="6" fillId="0" borderId="3" xfId="3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3" fontId="6" fillId="0" borderId="3" xfId="0" applyNumberFormat="1" applyFont="1" applyBorder="1"/>
    <xf numFmtId="0" fontId="6" fillId="0" borderId="3" xfId="0" applyFont="1" applyBorder="1"/>
    <xf numFmtId="0" fontId="3" fillId="0" borderId="5" xfId="0" applyFont="1" applyBorder="1" applyAlignment="1">
      <alignment horizontal="left"/>
    </xf>
    <xf numFmtId="188" fontId="4" fillId="0" borderId="2" xfId="0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center"/>
    </xf>
    <xf numFmtId="187" fontId="4" fillId="0" borderId="3" xfId="1" applyNumberFormat="1" applyFont="1" applyBorder="1" applyAlignment="1">
      <alignment horizontal="right"/>
    </xf>
    <xf numFmtId="0" fontId="6" fillId="0" borderId="3" xfId="0" applyFont="1" applyBorder="1" applyAlignment="1">
      <alignment horizontal="center" shrinkToFit="1"/>
    </xf>
    <xf numFmtId="0" fontId="3" fillId="0" borderId="13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4" fillId="0" borderId="10" xfId="0" applyFont="1" applyBorder="1" applyAlignment="1">
      <alignment horizontal="center"/>
    </xf>
    <xf numFmtId="187" fontId="4" fillId="0" borderId="10" xfId="1" applyNumberFormat="1" applyFont="1" applyBorder="1"/>
    <xf numFmtId="0" fontId="4" fillId="0" borderId="1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188" fontId="4" fillId="0" borderId="3" xfId="0" applyNumberFormat="1" applyFont="1" applyBorder="1" applyAlignment="1">
      <alignment horizontal="left"/>
    </xf>
    <xf numFmtId="1" fontId="3" fillId="0" borderId="8" xfId="0" applyNumberFormat="1" applyFont="1" applyBorder="1" applyAlignment="1">
      <alignment horizontal="center"/>
    </xf>
    <xf numFmtId="43" fontId="3" fillId="0" borderId="8" xfId="1" applyFont="1" applyBorder="1" applyAlignment="1">
      <alignment horizontal="center"/>
    </xf>
    <xf numFmtId="0" fontId="4" fillId="0" borderId="5" xfId="3" applyFont="1" applyBorder="1"/>
    <xf numFmtId="0" fontId="4" fillId="0" borderId="2" xfId="0" applyFont="1" applyBorder="1" applyAlignment="1">
      <alignment horizontal="center" vertical="center" shrinkToFi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3" fillId="0" borderId="0" xfId="3" applyFont="1" applyAlignment="1">
      <alignment horizontal="left"/>
    </xf>
    <xf numFmtId="0" fontId="4" fillId="0" borderId="0" xfId="3" applyFont="1" applyAlignment="1">
      <alignment horizontal="center"/>
    </xf>
    <xf numFmtId="0" fontId="3" fillId="0" borderId="0" xfId="3" applyFont="1" applyAlignment="1">
      <alignment horizontal="center"/>
    </xf>
    <xf numFmtId="0" fontId="3" fillId="0" borderId="1" xfId="0" applyFont="1" applyBorder="1" applyAlignment="1">
      <alignment horizontal="center"/>
    </xf>
    <xf numFmtId="187" fontId="3" fillId="0" borderId="0" xfId="3" applyNumberFormat="1" applyFont="1"/>
    <xf numFmtId="0" fontId="3" fillId="0" borderId="2" xfId="0" applyFont="1" applyBorder="1" applyAlignment="1">
      <alignment horizontal="center" shrinkToFit="1"/>
    </xf>
    <xf numFmtId="187" fontId="3" fillId="0" borderId="2" xfId="1" applyNumberFormat="1" applyFont="1" applyBorder="1" applyAlignment="1">
      <alignment horizontal="right"/>
    </xf>
    <xf numFmtId="0" fontId="4" fillId="0" borderId="6" xfId="3" applyFont="1" applyBorder="1"/>
    <xf numFmtId="0" fontId="3" fillId="0" borderId="3" xfId="3" applyFont="1" applyBorder="1" applyAlignment="1">
      <alignment horizontal="center"/>
    </xf>
    <xf numFmtId="187" fontId="10" fillId="0" borderId="5" xfId="0" applyNumberFormat="1" applyFont="1" applyBorder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3" applyFont="1" applyAlignment="1">
      <alignment horizontal="center"/>
    </xf>
    <xf numFmtId="0" fontId="3" fillId="0" borderId="0" xfId="3" applyFont="1" applyAlignment="1">
      <alignment horizontal="left"/>
    </xf>
    <xf numFmtId="0" fontId="3" fillId="0" borderId="0" xfId="3" applyFont="1" applyAlignment="1">
      <alignment horizontal="center"/>
    </xf>
    <xf numFmtId="0" fontId="4" fillId="0" borderId="0" xfId="3" applyFont="1" applyAlignment="1">
      <alignment horizontal="center"/>
    </xf>
    <xf numFmtId="187" fontId="4" fillId="0" borderId="1" xfId="1" applyNumberFormat="1" applyFont="1" applyBorder="1" applyAlignment="1">
      <alignment horizontal="left"/>
    </xf>
    <xf numFmtId="0" fontId="4" fillId="0" borderId="17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8" xfId="0" applyFont="1" applyBorder="1"/>
    <xf numFmtId="0" fontId="9" fillId="0" borderId="0" xfId="3" applyFont="1" applyAlignment="1">
      <alignment horizontal="center"/>
    </xf>
    <xf numFmtId="0" fontId="9" fillId="0" borderId="0" xfId="3" applyFont="1"/>
    <xf numFmtId="0" fontId="11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 shrinkToFit="1"/>
    </xf>
    <xf numFmtId="0" fontId="4" fillId="0" borderId="2" xfId="0" applyFont="1" applyBorder="1" applyAlignment="1">
      <alignment horizontal="left" vertical="center" shrinkToFit="1"/>
    </xf>
    <xf numFmtId="0" fontId="12" fillId="0" borderId="0" xfId="0" applyFont="1" applyAlignment="1">
      <alignment vertical="center"/>
    </xf>
    <xf numFmtId="0" fontId="4" fillId="0" borderId="2" xfId="0" quotePrefix="1" applyFont="1" applyBorder="1" applyAlignment="1">
      <alignment shrinkToFit="1"/>
    </xf>
    <xf numFmtId="3" fontId="9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 shrinkToFit="1"/>
    </xf>
    <xf numFmtId="0" fontId="4" fillId="0" borderId="12" xfId="3" applyFont="1" applyBorder="1" applyAlignment="1">
      <alignment horizontal="center"/>
    </xf>
    <xf numFmtId="0" fontId="4" fillId="0" borderId="12" xfId="3" applyFont="1" applyBorder="1"/>
    <xf numFmtId="0" fontId="11" fillId="0" borderId="0" xfId="0" applyFont="1" applyBorder="1" applyAlignment="1">
      <alignment horizontal="center"/>
    </xf>
    <xf numFmtId="0" fontId="6" fillId="0" borderId="0" xfId="0" applyFon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18" xfId="0" applyFont="1" applyBorder="1" applyAlignment="1">
      <alignment horizontal="center"/>
    </xf>
    <xf numFmtId="0" fontId="9" fillId="0" borderId="9" xfId="0" applyFont="1" applyBorder="1"/>
    <xf numFmtId="0" fontId="3" fillId="0" borderId="11" xfId="0" applyFont="1" applyBorder="1" applyAlignment="1">
      <alignment horizontal="center"/>
    </xf>
    <xf numFmtId="0" fontId="3" fillId="0" borderId="13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3" applyFont="1" applyAlignment="1">
      <alignment horizontal="center"/>
    </xf>
    <xf numFmtId="0" fontId="3" fillId="0" borderId="0" xfId="3" applyFont="1" applyAlignment="1">
      <alignment horizontal="left"/>
    </xf>
    <xf numFmtId="0" fontId="3" fillId="0" borderId="0" xfId="3" applyFont="1" applyAlignment="1">
      <alignment horizontal="center"/>
    </xf>
    <xf numFmtId="187" fontId="3" fillId="0" borderId="5" xfId="0" applyNumberFormat="1" applyFont="1" applyBorder="1"/>
    <xf numFmtId="0" fontId="4" fillId="0" borderId="9" xfId="0" applyFont="1" applyBorder="1" applyAlignment="1">
      <alignment horizontal="left" shrinkToFit="1"/>
    </xf>
    <xf numFmtId="187" fontId="4" fillId="0" borderId="9" xfId="1" applyNumberFormat="1" applyFont="1" applyBorder="1" applyAlignment="1">
      <alignment horizontal="left"/>
    </xf>
    <xf numFmtId="0" fontId="4" fillId="0" borderId="0" xfId="3" applyFont="1" applyBorder="1"/>
    <xf numFmtId="3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Border="1" applyAlignment="1">
      <alignment horizontal="right"/>
    </xf>
    <xf numFmtId="3" fontId="3" fillId="0" borderId="0" xfId="3" applyNumberFormat="1" applyFont="1"/>
    <xf numFmtId="0" fontId="3" fillId="0" borderId="1" xfId="3" applyFont="1" applyBorder="1" applyAlignment="1">
      <alignment horizontal="center"/>
    </xf>
    <xf numFmtId="0" fontId="4" fillId="0" borderId="4" xfId="3" applyFont="1" applyBorder="1" applyAlignment="1">
      <alignment horizontal="center"/>
    </xf>
    <xf numFmtId="0" fontId="4" fillId="0" borderId="2" xfId="3" applyFont="1" applyBorder="1" applyAlignment="1">
      <alignment horizontal="left" vertical="center"/>
    </xf>
    <xf numFmtId="0" fontId="4" fillId="0" borderId="2" xfId="3" applyFont="1" applyBorder="1" applyAlignment="1">
      <alignment horizontal="center" vertical="top" shrinkToFit="1"/>
    </xf>
    <xf numFmtId="0" fontId="5" fillId="0" borderId="2" xfId="3" applyFont="1" applyBorder="1" applyAlignment="1">
      <alignment horizontal="left"/>
    </xf>
    <xf numFmtId="0" fontId="4" fillId="0" borderId="2" xfId="3" applyFont="1" applyBorder="1" applyAlignment="1">
      <alignment horizontal="left" vertical="center" shrinkToFit="1"/>
    </xf>
    <xf numFmtId="0" fontId="4" fillId="0" borderId="2" xfId="3" applyFont="1" applyBorder="1" applyAlignment="1">
      <alignment horizontal="left" vertical="center" wrapText="1"/>
    </xf>
    <xf numFmtId="0" fontId="4" fillId="0" borderId="3" xfId="3" applyFont="1" applyBorder="1" applyAlignment="1">
      <alignment horizontal="left" vertical="center"/>
    </xf>
    <xf numFmtId="0" fontId="4" fillId="0" borderId="3" xfId="3" applyFont="1" applyBorder="1" applyAlignment="1">
      <alignment horizontal="left" vertical="center" shrinkToFit="1"/>
    </xf>
    <xf numFmtId="0" fontId="4" fillId="0" borderId="3" xfId="3" applyFont="1" applyBorder="1" applyAlignment="1">
      <alignment horizontal="center" vertical="top" wrapText="1"/>
    </xf>
    <xf numFmtId="0" fontId="4" fillId="0" borderId="3" xfId="3" applyFont="1" applyBorder="1" applyAlignment="1">
      <alignment horizontal="left" vertical="center" wrapText="1"/>
    </xf>
    <xf numFmtId="0" fontId="5" fillId="0" borderId="3" xfId="3" applyFont="1" applyBorder="1" applyAlignment="1">
      <alignment horizontal="left"/>
    </xf>
    <xf numFmtId="0" fontId="3" fillId="0" borderId="5" xfId="3" applyFont="1" applyBorder="1" applyAlignment="1">
      <alignment shrinkToFit="1"/>
    </xf>
    <xf numFmtId="0" fontId="4" fillId="0" borderId="5" xfId="3" applyFont="1" applyBorder="1" applyAlignment="1">
      <alignment horizontal="center"/>
    </xf>
    <xf numFmtId="0" fontId="4" fillId="0" borderId="5" xfId="3" applyFont="1" applyBorder="1" applyAlignment="1">
      <alignment horizontal="left"/>
    </xf>
    <xf numFmtId="0" fontId="4" fillId="0" borderId="4" xfId="0" applyFont="1" applyBorder="1" applyAlignment="1">
      <alignment wrapText="1"/>
    </xf>
    <xf numFmtId="0" fontId="4" fillId="0" borderId="9" xfId="0" applyFont="1" applyBorder="1" applyAlignment="1">
      <alignment horizontal="left" vertical="center"/>
    </xf>
    <xf numFmtId="43" fontId="4" fillId="0" borderId="9" xfId="1" applyFont="1" applyBorder="1" applyAlignment="1">
      <alignment horizontal="center" shrinkToFit="1"/>
    </xf>
    <xf numFmtId="0" fontId="4" fillId="0" borderId="9" xfId="0" applyFont="1" applyBorder="1" applyAlignment="1">
      <alignment horizontal="center" shrinkToFit="1"/>
    </xf>
    <xf numFmtId="0" fontId="5" fillId="0" borderId="9" xfId="0" applyFont="1" applyBorder="1" applyAlignment="1">
      <alignment horizontal="left"/>
    </xf>
    <xf numFmtId="0" fontId="4" fillId="0" borderId="0" xfId="0" applyFont="1" applyBorder="1" applyAlignment="1">
      <alignment horizontal="left" vertical="center"/>
    </xf>
    <xf numFmtId="43" fontId="4" fillId="0" borderId="0" xfId="1" applyFont="1" applyBorder="1" applyAlignment="1">
      <alignment horizontal="center" shrinkToFit="1"/>
    </xf>
    <xf numFmtId="0" fontId="5" fillId="0" borderId="0" xfId="0" applyFont="1" applyBorder="1" applyAlignment="1">
      <alignment horizontal="left"/>
    </xf>
    <xf numFmtId="43" fontId="6" fillId="0" borderId="2" xfId="1" applyFont="1" applyBorder="1"/>
    <xf numFmtId="0" fontId="4" fillId="0" borderId="14" xfId="0" applyFont="1" applyBorder="1" applyAlignment="1">
      <alignment horizontal="center"/>
    </xf>
    <xf numFmtId="0" fontId="4" fillId="0" borderId="1" xfId="3" applyFont="1" applyBorder="1" applyAlignment="1">
      <alignment horizontal="center" vertical="top"/>
    </xf>
    <xf numFmtId="0" fontId="4" fillId="0" borderId="1" xfId="3" applyFont="1" applyBorder="1" applyAlignment="1">
      <alignment vertical="top"/>
    </xf>
    <xf numFmtId="0" fontId="4" fillId="0" borderId="1" xfId="3" applyFont="1" applyBorder="1" applyAlignment="1">
      <alignment vertical="top" wrapText="1"/>
    </xf>
    <xf numFmtId="187" fontId="4" fillId="0" borderId="1" xfId="1" applyNumberFormat="1" applyFont="1" applyBorder="1" applyAlignment="1">
      <alignment vertical="top"/>
    </xf>
    <xf numFmtId="0" fontId="4" fillId="0" borderId="2" xfId="3" applyFont="1" applyBorder="1" applyAlignment="1">
      <alignment horizontal="center" vertical="top"/>
    </xf>
    <xf numFmtId="0" fontId="4" fillId="0" borderId="0" xfId="3" applyFont="1" applyAlignment="1">
      <alignment vertical="top"/>
    </xf>
    <xf numFmtId="0" fontId="4" fillId="0" borderId="2" xfId="3" applyFont="1" applyBorder="1" applyAlignment="1">
      <alignment vertical="top" shrinkToFit="1"/>
    </xf>
    <xf numFmtId="0" fontId="4" fillId="0" borderId="2" xfId="3" applyFont="1" applyBorder="1" applyAlignment="1">
      <alignment vertical="top" wrapText="1"/>
    </xf>
    <xf numFmtId="0" fontId="4" fillId="0" borderId="2" xfId="3" applyFont="1" applyBorder="1" applyAlignment="1">
      <alignment vertical="top"/>
    </xf>
    <xf numFmtId="0" fontId="4" fillId="0" borderId="1" xfId="3" applyFont="1" applyBorder="1" applyAlignment="1">
      <alignment shrinkToFit="1"/>
    </xf>
    <xf numFmtId="0" fontId="4" fillId="0" borderId="1" xfId="3" applyFont="1" applyBorder="1" applyAlignment="1">
      <alignment horizontal="center" shrinkToFit="1"/>
    </xf>
    <xf numFmtId="0" fontId="4" fillId="0" borderId="2" xfId="3" applyFont="1" applyBorder="1" applyAlignment="1">
      <alignment horizontal="center" shrinkToFi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shrinkToFit="1"/>
    </xf>
    <xf numFmtId="3" fontId="4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3" fillId="0" borderId="0" xfId="3" applyFont="1" applyAlignment="1">
      <alignment horizontal="left"/>
    </xf>
    <xf numFmtId="0" fontId="4" fillId="0" borderId="0" xfId="3" applyFont="1" applyAlignment="1">
      <alignment horizontal="center"/>
    </xf>
    <xf numFmtId="0" fontId="3" fillId="0" borderId="0" xfId="3" applyFont="1" applyAlignment="1">
      <alignment horizontal="center"/>
    </xf>
    <xf numFmtId="3" fontId="4" fillId="0" borderId="3" xfId="0" applyNumberFormat="1" applyFont="1" applyBorder="1" applyAlignment="1">
      <alignment shrinkToFit="1"/>
    </xf>
    <xf numFmtId="0" fontId="3" fillId="0" borderId="0" xfId="0" applyFont="1" applyBorder="1" applyAlignment="1">
      <alignment horizontal="center"/>
    </xf>
    <xf numFmtId="0" fontId="4" fillId="0" borderId="4" xfId="0" applyFont="1" applyBorder="1" applyAlignment="1">
      <alignment horizontal="left"/>
    </xf>
    <xf numFmtId="0" fontId="3" fillId="0" borderId="5" xfId="0" applyFont="1" applyBorder="1" applyAlignment="1">
      <alignment horizontal="right"/>
    </xf>
    <xf numFmtId="0" fontId="3" fillId="0" borderId="10" xfId="0" applyFont="1" applyBorder="1" applyAlignment="1">
      <alignment horizontal="center"/>
    </xf>
    <xf numFmtId="187" fontId="3" fillId="0" borderId="10" xfId="1" applyNumberFormat="1" applyFont="1" applyBorder="1" applyAlignment="1">
      <alignment horizontal="center"/>
    </xf>
    <xf numFmtId="189" fontId="4" fillId="0" borderId="1" xfId="0" applyNumberFormat="1" applyFont="1" applyBorder="1" applyAlignment="1">
      <alignment horizontal="center" vertical="center"/>
    </xf>
    <xf numFmtId="190" fontId="3" fillId="0" borderId="5" xfId="0" applyNumberFormat="1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2" fontId="3" fillId="0" borderId="0" xfId="0" applyNumberFormat="1" applyFont="1" applyBorder="1" applyAlignment="1">
      <alignment horizontal="center"/>
    </xf>
    <xf numFmtId="187" fontId="3" fillId="0" borderId="0" xfId="1" applyNumberFormat="1" applyFont="1" applyBorder="1" applyAlignment="1">
      <alignment horizontal="center"/>
    </xf>
    <xf numFmtId="190" fontId="3" fillId="0" borderId="0" xfId="0" applyNumberFormat="1" applyFont="1" applyBorder="1" applyAlignment="1">
      <alignment horizontal="center"/>
    </xf>
    <xf numFmtId="187" fontId="3" fillId="0" borderId="1" xfId="1" applyNumberFormat="1" applyFont="1" applyBorder="1" applyAlignment="1">
      <alignment horizontal="center" vertical="center" wrapText="1"/>
    </xf>
    <xf numFmtId="187" fontId="3" fillId="0" borderId="3" xfId="1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7" fillId="0" borderId="3" xfId="0" applyFont="1" applyBorder="1"/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3" fontId="3" fillId="0" borderId="1" xfId="0" applyNumberFormat="1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0" borderId="5" xfId="3" applyFont="1" applyBorder="1" applyAlignment="1">
      <alignment horizontal="center" vertical="center"/>
    </xf>
    <xf numFmtId="0" fontId="3" fillId="0" borderId="1" xfId="3" applyFont="1" applyBorder="1" applyAlignment="1">
      <alignment horizontal="center" vertical="center" wrapText="1"/>
    </xf>
    <xf numFmtId="0" fontId="3" fillId="0" borderId="3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/>
    </xf>
    <xf numFmtId="0" fontId="3" fillId="0" borderId="3" xfId="3" applyFont="1" applyBorder="1" applyAlignment="1">
      <alignment horizontal="center" vertical="center"/>
    </xf>
    <xf numFmtId="3" fontId="3" fillId="0" borderId="1" xfId="3" applyNumberFormat="1" applyFont="1" applyBorder="1" applyAlignment="1">
      <alignment horizontal="center" vertical="center" wrapText="1"/>
    </xf>
    <xf numFmtId="3" fontId="3" fillId="0" borderId="3" xfId="3" applyNumberFormat="1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top" wrapText="1"/>
    </xf>
    <xf numFmtId="0" fontId="3" fillId="0" borderId="3" xfId="3" applyFont="1" applyBorder="1" applyAlignment="1">
      <alignment horizontal="center" vertical="top" wrapText="1"/>
    </xf>
    <xf numFmtId="0" fontId="8" fillId="0" borderId="1" xfId="3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0" fontId="3" fillId="0" borderId="0" xfId="3" applyFont="1" applyAlignment="1">
      <alignment horizontal="left"/>
    </xf>
    <xf numFmtId="0" fontId="4" fillId="0" borderId="0" xfId="3" applyFont="1" applyAlignment="1">
      <alignment horizontal="center"/>
    </xf>
    <xf numFmtId="0" fontId="3" fillId="0" borderId="0" xfId="3" applyFont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3" fillId="0" borderId="13" xfId="3" applyFont="1" applyBorder="1" applyAlignment="1">
      <alignment horizontal="center" vertical="center"/>
    </xf>
    <xf numFmtId="0" fontId="3" fillId="0" borderId="10" xfId="3" applyFont="1" applyBorder="1" applyAlignment="1">
      <alignment horizontal="center" vertical="center"/>
    </xf>
    <xf numFmtId="0" fontId="3" fillId="0" borderId="11" xfId="3" applyFont="1" applyBorder="1" applyAlignment="1">
      <alignment horizontal="center" vertical="center"/>
    </xf>
  </cellXfs>
  <cellStyles count="4">
    <cellStyle name="Comma 2" xfId="2" xr:uid="{00000000-0005-0000-0000-000000000000}"/>
    <cellStyle name="จุลภาค" xfId="1" builtinId="3"/>
    <cellStyle name="ปกติ" xfId="0" builtinId="0"/>
    <cellStyle name="ปกติ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238124</xdr:colOff>
      <xdr:row>17</xdr:row>
      <xdr:rowOff>161925</xdr:rowOff>
    </xdr:from>
    <xdr:to>
      <xdr:col>18</xdr:col>
      <xdr:colOff>0</xdr:colOff>
      <xdr:row>17</xdr:row>
      <xdr:rowOff>171448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FE9F05D-D45D-423A-90CD-7CFB24F43255}"/>
            </a:ext>
          </a:extLst>
        </xdr:cNvPr>
        <xdr:cNvSpPr>
          <a:spLocks noChangeShapeType="1"/>
        </xdr:cNvSpPr>
      </xdr:nvSpPr>
      <xdr:spPr bwMode="auto">
        <a:xfrm flipV="1">
          <a:off x="8477249" y="5153025"/>
          <a:ext cx="714376" cy="952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228598</xdr:colOff>
      <xdr:row>9</xdr:row>
      <xdr:rowOff>152400</xdr:rowOff>
    </xdr:from>
    <xdr:to>
      <xdr:col>9</xdr:col>
      <xdr:colOff>238124</xdr:colOff>
      <xdr:row>9</xdr:row>
      <xdr:rowOff>161923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9A7E5978-8076-4D62-A67C-9EDC36B05E2C}"/>
            </a:ext>
          </a:extLst>
        </xdr:cNvPr>
        <xdr:cNvSpPr>
          <a:spLocks noChangeShapeType="1"/>
        </xdr:cNvSpPr>
      </xdr:nvSpPr>
      <xdr:spPr bwMode="auto">
        <a:xfrm flipV="1">
          <a:off x="6534148" y="2705100"/>
          <a:ext cx="723901" cy="952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14</xdr:col>
      <xdr:colOff>9526</xdr:colOff>
      <xdr:row>29</xdr:row>
      <xdr:rowOff>161919</xdr:rowOff>
    </xdr:from>
    <xdr:to>
      <xdr:col>17</xdr:col>
      <xdr:colOff>0</xdr:colOff>
      <xdr:row>29</xdr:row>
      <xdr:rowOff>161924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CB079946-4D18-494B-AFE3-205D94FD4B89}"/>
            </a:ext>
          </a:extLst>
        </xdr:cNvPr>
        <xdr:cNvSpPr>
          <a:spLocks noChangeShapeType="1"/>
        </xdr:cNvSpPr>
      </xdr:nvSpPr>
      <xdr:spPr bwMode="auto">
        <a:xfrm>
          <a:off x="8248651" y="8772519"/>
          <a:ext cx="704849" cy="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12</xdr:col>
      <xdr:colOff>257176</xdr:colOff>
      <xdr:row>33</xdr:row>
      <xdr:rowOff>114294</xdr:rowOff>
    </xdr:from>
    <xdr:to>
      <xdr:col>15</xdr:col>
      <xdr:colOff>219075</xdr:colOff>
      <xdr:row>33</xdr:row>
      <xdr:rowOff>114299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ABA3D41F-315B-459F-AB31-8E56BF418431}"/>
            </a:ext>
          </a:extLst>
        </xdr:cNvPr>
        <xdr:cNvSpPr>
          <a:spLocks noChangeShapeType="1"/>
        </xdr:cNvSpPr>
      </xdr:nvSpPr>
      <xdr:spPr bwMode="auto">
        <a:xfrm>
          <a:off x="7991476" y="9944094"/>
          <a:ext cx="704849" cy="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9527</xdr:colOff>
      <xdr:row>51</xdr:row>
      <xdr:rowOff>133344</xdr:rowOff>
    </xdr:from>
    <xdr:to>
      <xdr:col>8</xdr:col>
      <xdr:colOff>19051</xdr:colOff>
      <xdr:row>51</xdr:row>
      <xdr:rowOff>133350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F0471C45-861B-4FAA-B023-CDEF00C90A5F}"/>
            </a:ext>
          </a:extLst>
        </xdr:cNvPr>
        <xdr:cNvSpPr>
          <a:spLocks noChangeShapeType="1"/>
        </xdr:cNvSpPr>
      </xdr:nvSpPr>
      <xdr:spPr bwMode="auto">
        <a:xfrm>
          <a:off x="6315077" y="15411444"/>
          <a:ext cx="485774" cy="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2</xdr:col>
      <xdr:colOff>0</xdr:colOff>
      <xdr:row>73</xdr:row>
      <xdr:rowOff>57150</xdr:rowOff>
    </xdr:from>
    <xdr:to>
      <xdr:col>2</xdr:col>
      <xdr:colOff>0</xdr:colOff>
      <xdr:row>74</xdr:row>
      <xdr:rowOff>0</xdr:rowOff>
    </xdr:to>
    <xdr:sp macro="" textlink="">
      <xdr:nvSpPr>
        <xdr:cNvPr id="21" name="Line 4">
          <a:extLst>
            <a:ext uri="{FF2B5EF4-FFF2-40B4-BE49-F238E27FC236}">
              <a16:creationId xmlns:a16="http://schemas.microsoft.com/office/drawing/2014/main" id="{37C55EA3-7583-4B9E-BC1E-CA0722A5B4B8}"/>
            </a:ext>
          </a:extLst>
        </xdr:cNvPr>
        <xdr:cNvSpPr>
          <a:spLocks noChangeShapeType="1"/>
        </xdr:cNvSpPr>
      </xdr:nvSpPr>
      <xdr:spPr bwMode="auto">
        <a:xfrm>
          <a:off x="1905000" y="218884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0</xdr:colOff>
      <xdr:row>80</xdr:row>
      <xdr:rowOff>323850</xdr:rowOff>
    </xdr:to>
    <xdr:sp macro="" textlink="">
      <xdr:nvSpPr>
        <xdr:cNvPr id="22" name="Line 4">
          <a:extLst>
            <a:ext uri="{FF2B5EF4-FFF2-40B4-BE49-F238E27FC236}">
              <a16:creationId xmlns:a16="http://schemas.microsoft.com/office/drawing/2014/main" id="{F8C794BD-0B07-4621-9C40-412957C7D671}"/>
            </a:ext>
          </a:extLst>
        </xdr:cNvPr>
        <xdr:cNvSpPr>
          <a:spLocks noChangeShapeType="1"/>
        </xdr:cNvSpPr>
      </xdr:nvSpPr>
      <xdr:spPr bwMode="auto">
        <a:xfrm>
          <a:off x="1905000" y="22764750"/>
          <a:ext cx="0" cy="29908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9526</xdr:colOff>
      <xdr:row>37</xdr:row>
      <xdr:rowOff>133344</xdr:rowOff>
    </xdr:from>
    <xdr:to>
      <xdr:col>8</xdr:col>
      <xdr:colOff>9525</xdr:colOff>
      <xdr:row>37</xdr:row>
      <xdr:rowOff>133350</xdr:rowOff>
    </xdr:to>
    <xdr:sp macro="" textlink="">
      <xdr:nvSpPr>
        <xdr:cNvPr id="27" name="Line 1">
          <a:extLst>
            <a:ext uri="{FF2B5EF4-FFF2-40B4-BE49-F238E27FC236}">
              <a16:creationId xmlns:a16="http://schemas.microsoft.com/office/drawing/2014/main" id="{607819AC-5D2E-4C90-B82E-43328A67FEA2}"/>
            </a:ext>
          </a:extLst>
        </xdr:cNvPr>
        <xdr:cNvSpPr>
          <a:spLocks noChangeShapeType="1"/>
        </xdr:cNvSpPr>
      </xdr:nvSpPr>
      <xdr:spPr bwMode="auto">
        <a:xfrm>
          <a:off x="6315076" y="11182344"/>
          <a:ext cx="476249" cy="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219075</xdr:colOff>
      <xdr:row>74</xdr:row>
      <xdr:rowOff>142875</xdr:rowOff>
    </xdr:from>
    <xdr:to>
      <xdr:col>18</xdr:col>
      <xdr:colOff>0</xdr:colOff>
      <xdr:row>74</xdr:row>
      <xdr:rowOff>161925</xdr:rowOff>
    </xdr:to>
    <xdr:sp macro="" textlink="">
      <xdr:nvSpPr>
        <xdr:cNvPr id="28" name="Line 27">
          <a:extLst>
            <a:ext uri="{FF2B5EF4-FFF2-40B4-BE49-F238E27FC236}">
              <a16:creationId xmlns:a16="http://schemas.microsoft.com/office/drawing/2014/main" id="{FA1E39B3-C5F5-4F65-8D64-28B6B4745DEE}"/>
            </a:ext>
          </a:extLst>
        </xdr:cNvPr>
        <xdr:cNvSpPr>
          <a:spLocks noChangeShapeType="1"/>
        </xdr:cNvSpPr>
      </xdr:nvSpPr>
      <xdr:spPr bwMode="auto">
        <a:xfrm flipV="1">
          <a:off x="7000875" y="23764875"/>
          <a:ext cx="21907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2</xdr:col>
      <xdr:colOff>0</xdr:colOff>
      <xdr:row>95</xdr:row>
      <xdr:rowOff>57150</xdr:rowOff>
    </xdr:from>
    <xdr:to>
      <xdr:col>2</xdr:col>
      <xdr:colOff>0</xdr:colOff>
      <xdr:row>96</xdr:row>
      <xdr:rowOff>323850</xdr:rowOff>
    </xdr:to>
    <xdr:sp macro="" textlink="">
      <xdr:nvSpPr>
        <xdr:cNvPr id="40" name="Line 4">
          <a:extLst>
            <a:ext uri="{FF2B5EF4-FFF2-40B4-BE49-F238E27FC236}">
              <a16:creationId xmlns:a16="http://schemas.microsoft.com/office/drawing/2014/main" id="{17AF7B5E-2B4D-4A52-B350-D8F31F3795C4}"/>
            </a:ext>
          </a:extLst>
        </xdr:cNvPr>
        <xdr:cNvSpPr>
          <a:spLocks noChangeShapeType="1"/>
        </xdr:cNvSpPr>
      </xdr:nvSpPr>
      <xdr:spPr bwMode="auto">
        <a:xfrm>
          <a:off x="1905000" y="285559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98</xdr:row>
      <xdr:rowOff>57150</xdr:rowOff>
    </xdr:from>
    <xdr:to>
      <xdr:col>2</xdr:col>
      <xdr:colOff>0</xdr:colOff>
      <xdr:row>100</xdr:row>
      <xdr:rowOff>323850</xdr:rowOff>
    </xdr:to>
    <xdr:sp macro="" textlink="">
      <xdr:nvSpPr>
        <xdr:cNvPr id="41" name="Line 4">
          <a:extLst>
            <a:ext uri="{FF2B5EF4-FFF2-40B4-BE49-F238E27FC236}">
              <a16:creationId xmlns:a16="http://schemas.microsoft.com/office/drawing/2014/main" id="{C1F29422-D74A-4B84-AA3F-020D26177BEB}"/>
            </a:ext>
          </a:extLst>
        </xdr:cNvPr>
        <xdr:cNvSpPr>
          <a:spLocks noChangeShapeType="1"/>
        </xdr:cNvSpPr>
      </xdr:nvSpPr>
      <xdr:spPr bwMode="auto">
        <a:xfrm>
          <a:off x="1905000" y="29432250"/>
          <a:ext cx="0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19052</xdr:colOff>
      <xdr:row>96</xdr:row>
      <xdr:rowOff>180976</xdr:rowOff>
    </xdr:from>
    <xdr:to>
      <xdr:col>9</xdr:col>
      <xdr:colOff>219076</xdr:colOff>
      <xdr:row>96</xdr:row>
      <xdr:rowOff>190500</xdr:rowOff>
    </xdr:to>
    <xdr:sp macro="" textlink="">
      <xdr:nvSpPr>
        <xdr:cNvPr id="42" name="Line 100">
          <a:extLst>
            <a:ext uri="{FF2B5EF4-FFF2-40B4-BE49-F238E27FC236}">
              <a16:creationId xmlns:a16="http://schemas.microsoft.com/office/drawing/2014/main" id="{29727FB0-0F1C-4DAB-AEAF-4DE0B9053D55}"/>
            </a:ext>
          </a:extLst>
        </xdr:cNvPr>
        <xdr:cNvSpPr>
          <a:spLocks noChangeShapeType="1"/>
        </xdr:cNvSpPr>
      </xdr:nvSpPr>
      <xdr:spPr bwMode="auto">
        <a:xfrm flipV="1">
          <a:off x="6562727" y="28946476"/>
          <a:ext cx="676274" cy="9524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9</xdr:col>
      <xdr:colOff>228599</xdr:colOff>
      <xdr:row>96</xdr:row>
      <xdr:rowOff>180974</xdr:rowOff>
    </xdr:from>
    <xdr:to>
      <xdr:col>12</xdr:col>
      <xdr:colOff>257175</xdr:colOff>
      <xdr:row>96</xdr:row>
      <xdr:rowOff>180975</xdr:rowOff>
    </xdr:to>
    <xdr:sp macro="" textlink="">
      <xdr:nvSpPr>
        <xdr:cNvPr id="43" name="Line 100">
          <a:extLst>
            <a:ext uri="{FF2B5EF4-FFF2-40B4-BE49-F238E27FC236}">
              <a16:creationId xmlns:a16="http://schemas.microsoft.com/office/drawing/2014/main" id="{B8E57BC0-0090-47E8-BBD8-EA49760C352E}"/>
            </a:ext>
          </a:extLst>
        </xdr:cNvPr>
        <xdr:cNvSpPr>
          <a:spLocks noChangeShapeType="1"/>
        </xdr:cNvSpPr>
      </xdr:nvSpPr>
      <xdr:spPr bwMode="auto">
        <a:xfrm>
          <a:off x="7248524" y="28946474"/>
          <a:ext cx="742951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5</xdr:col>
      <xdr:colOff>895349</xdr:colOff>
      <xdr:row>102</xdr:row>
      <xdr:rowOff>180976</xdr:rowOff>
    </xdr:from>
    <xdr:to>
      <xdr:col>18</xdr:col>
      <xdr:colOff>9524</xdr:colOff>
      <xdr:row>102</xdr:row>
      <xdr:rowOff>180976</xdr:rowOff>
    </xdr:to>
    <xdr:sp macro="" textlink="">
      <xdr:nvSpPr>
        <xdr:cNvPr id="44" name="Line 100">
          <a:extLst>
            <a:ext uri="{FF2B5EF4-FFF2-40B4-BE49-F238E27FC236}">
              <a16:creationId xmlns:a16="http://schemas.microsoft.com/office/drawing/2014/main" id="{7E456E86-66EB-416D-91E3-1331DFEDCF71}"/>
            </a:ext>
          </a:extLst>
        </xdr:cNvPr>
        <xdr:cNvSpPr>
          <a:spLocks noChangeShapeType="1"/>
        </xdr:cNvSpPr>
      </xdr:nvSpPr>
      <xdr:spPr bwMode="auto">
        <a:xfrm>
          <a:off x="6305549" y="30775276"/>
          <a:ext cx="2895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2</xdr:col>
      <xdr:colOff>0</xdr:colOff>
      <xdr:row>95</xdr:row>
      <xdr:rowOff>57150</xdr:rowOff>
    </xdr:from>
    <xdr:to>
      <xdr:col>2</xdr:col>
      <xdr:colOff>0</xdr:colOff>
      <xdr:row>96</xdr:row>
      <xdr:rowOff>323850</xdr:rowOff>
    </xdr:to>
    <xdr:sp macro="" textlink="">
      <xdr:nvSpPr>
        <xdr:cNvPr id="45" name="Line 4">
          <a:extLst>
            <a:ext uri="{FF2B5EF4-FFF2-40B4-BE49-F238E27FC236}">
              <a16:creationId xmlns:a16="http://schemas.microsoft.com/office/drawing/2014/main" id="{7E2E69B5-A05A-4911-B493-DB5F357F18FF}"/>
            </a:ext>
          </a:extLst>
        </xdr:cNvPr>
        <xdr:cNvSpPr>
          <a:spLocks noChangeShapeType="1"/>
        </xdr:cNvSpPr>
      </xdr:nvSpPr>
      <xdr:spPr bwMode="auto">
        <a:xfrm>
          <a:off x="1905000" y="285559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13921</xdr:colOff>
      <xdr:row>9</xdr:row>
      <xdr:rowOff>171446</xdr:rowOff>
    </xdr:from>
    <xdr:to>
      <xdr:col>6</xdr:col>
      <xdr:colOff>228600</xdr:colOff>
      <xdr:row>9</xdr:row>
      <xdr:rowOff>180974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14B34480-D2B8-4A80-AB65-7E23166619F1}"/>
            </a:ext>
          </a:extLst>
        </xdr:cNvPr>
        <xdr:cNvSpPr>
          <a:spLocks noChangeShapeType="1"/>
        </xdr:cNvSpPr>
      </xdr:nvSpPr>
      <xdr:spPr bwMode="auto">
        <a:xfrm>
          <a:off x="6367096" y="2781296"/>
          <a:ext cx="214679" cy="9528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13921</xdr:colOff>
      <xdr:row>9</xdr:row>
      <xdr:rowOff>146538</xdr:rowOff>
    </xdr:from>
    <xdr:to>
      <xdr:col>17</xdr:col>
      <xdr:colOff>227135</xdr:colOff>
      <xdr:row>9</xdr:row>
      <xdr:rowOff>152397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B27FDCC6-002D-4E3E-AB46-E86F4D1D6633}"/>
            </a:ext>
          </a:extLst>
        </xdr:cNvPr>
        <xdr:cNvSpPr>
          <a:spLocks noChangeShapeType="1"/>
        </xdr:cNvSpPr>
      </xdr:nvSpPr>
      <xdr:spPr bwMode="auto">
        <a:xfrm flipV="1">
          <a:off x="7795846" y="2756388"/>
          <a:ext cx="1432414" cy="5859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95</xdr:row>
      <xdr:rowOff>0</xdr:rowOff>
    </xdr:from>
    <xdr:to>
      <xdr:col>2</xdr:col>
      <xdr:colOff>0</xdr:colOff>
      <xdr:row>95</xdr:row>
      <xdr:rowOff>323850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A96CA65C-75A1-4329-9416-564A6E7CCDF7}"/>
            </a:ext>
          </a:extLst>
        </xdr:cNvPr>
        <xdr:cNvSpPr>
          <a:spLocks noChangeShapeType="1"/>
        </xdr:cNvSpPr>
      </xdr:nvSpPr>
      <xdr:spPr bwMode="auto">
        <a:xfrm>
          <a:off x="1971675" y="8315325"/>
          <a:ext cx="0" cy="304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99</xdr:row>
      <xdr:rowOff>57150</xdr:rowOff>
    </xdr:from>
    <xdr:to>
      <xdr:col>2</xdr:col>
      <xdr:colOff>0</xdr:colOff>
      <xdr:row>101</xdr:row>
      <xdr:rowOff>323850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F63B91A2-60E4-4509-85E7-BD877230D363}"/>
            </a:ext>
          </a:extLst>
        </xdr:cNvPr>
        <xdr:cNvSpPr>
          <a:spLocks noChangeShapeType="1"/>
        </xdr:cNvSpPr>
      </xdr:nvSpPr>
      <xdr:spPr bwMode="auto">
        <a:xfrm>
          <a:off x="1971675" y="9477375"/>
          <a:ext cx="0" cy="742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0</xdr:colOff>
      <xdr:row>14</xdr:row>
      <xdr:rowOff>171449</xdr:rowOff>
    </xdr:from>
    <xdr:to>
      <xdr:col>16</xdr:col>
      <xdr:colOff>9525</xdr:colOff>
      <xdr:row>14</xdr:row>
      <xdr:rowOff>180974</xdr:rowOff>
    </xdr:to>
    <xdr:sp macro="" textlink="">
      <xdr:nvSpPr>
        <xdr:cNvPr id="9" name="Line 100">
          <a:extLst>
            <a:ext uri="{FF2B5EF4-FFF2-40B4-BE49-F238E27FC236}">
              <a16:creationId xmlns:a16="http://schemas.microsoft.com/office/drawing/2014/main" id="{FBC6691C-BCFA-4E4E-944A-C9690E9674FA}"/>
            </a:ext>
          </a:extLst>
        </xdr:cNvPr>
        <xdr:cNvSpPr>
          <a:spLocks noChangeShapeType="1"/>
        </xdr:cNvSpPr>
      </xdr:nvSpPr>
      <xdr:spPr bwMode="auto">
        <a:xfrm>
          <a:off x="8477250" y="4267199"/>
          <a:ext cx="4857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19050</xdr:colOff>
      <xdr:row>28</xdr:row>
      <xdr:rowOff>171450</xdr:rowOff>
    </xdr:from>
    <xdr:to>
      <xdr:col>17</xdr:col>
      <xdr:colOff>28575</xdr:colOff>
      <xdr:row>28</xdr:row>
      <xdr:rowOff>180975</xdr:rowOff>
    </xdr:to>
    <xdr:sp macro="" textlink="">
      <xdr:nvSpPr>
        <xdr:cNvPr id="11" name="Line 100">
          <a:extLst>
            <a:ext uri="{FF2B5EF4-FFF2-40B4-BE49-F238E27FC236}">
              <a16:creationId xmlns:a16="http://schemas.microsoft.com/office/drawing/2014/main" id="{C192CED4-1A2D-42D8-887F-AA78C938CC44}"/>
            </a:ext>
          </a:extLst>
        </xdr:cNvPr>
        <xdr:cNvSpPr>
          <a:spLocks noChangeShapeType="1"/>
        </xdr:cNvSpPr>
      </xdr:nvSpPr>
      <xdr:spPr bwMode="auto">
        <a:xfrm>
          <a:off x="8734425" y="9715500"/>
          <a:ext cx="4857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51</xdr:row>
      <xdr:rowOff>190500</xdr:rowOff>
    </xdr:from>
    <xdr:to>
      <xdr:col>18</xdr:col>
      <xdr:colOff>9525</xdr:colOff>
      <xdr:row>51</xdr:row>
      <xdr:rowOff>200025</xdr:rowOff>
    </xdr:to>
    <xdr:sp macro="" textlink="">
      <xdr:nvSpPr>
        <xdr:cNvPr id="12" name="Line 100">
          <a:extLst>
            <a:ext uri="{FF2B5EF4-FFF2-40B4-BE49-F238E27FC236}">
              <a16:creationId xmlns:a16="http://schemas.microsoft.com/office/drawing/2014/main" id="{B5B99AA9-BF8C-4DF5-B02F-380BCEBF97A1}"/>
            </a:ext>
          </a:extLst>
        </xdr:cNvPr>
        <xdr:cNvSpPr>
          <a:spLocks noChangeShapeType="1"/>
        </xdr:cNvSpPr>
      </xdr:nvSpPr>
      <xdr:spPr bwMode="auto">
        <a:xfrm flipV="1">
          <a:off x="6553200" y="14573250"/>
          <a:ext cx="28860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33</xdr:row>
      <xdr:rowOff>171450</xdr:rowOff>
    </xdr:from>
    <xdr:to>
      <xdr:col>10</xdr:col>
      <xdr:colOff>0</xdr:colOff>
      <xdr:row>33</xdr:row>
      <xdr:rowOff>180975</xdr:rowOff>
    </xdr:to>
    <xdr:sp macro="" textlink="">
      <xdr:nvSpPr>
        <xdr:cNvPr id="13" name="Line 100">
          <a:extLst>
            <a:ext uri="{FF2B5EF4-FFF2-40B4-BE49-F238E27FC236}">
              <a16:creationId xmlns:a16="http://schemas.microsoft.com/office/drawing/2014/main" id="{539B476A-7066-497E-80D8-961893B046FC}"/>
            </a:ext>
          </a:extLst>
        </xdr:cNvPr>
        <xdr:cNvSpPr>
          <a:spLocks noChangeShapeType="1"/>
        </xdr:cNvSpPr>
      </xdr:nvSpPr>
      <xdr:spPr bwMode="auto">
        <a:xfrm flipV="1">
          <a:off x="7019925" y="16687800"/>
          <a:ext cx="47625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0</xdr:colOff>
      <xdr:row>40</xdr:row>
      <xdr:rowOff>161924</xdr:rowOff>
    </xdr:from>
    <xdr:to>
      <xdr:col>11</xdr:col>
      <xdr:colOff>228600</xdr:colOff>
      <xdr:row>40</xdr:row>
      <xdr:rowOff>161924</xdr:rowOff>
    </xdr:to>
    <xdr:sp macro="" textlink="">
      <xdr:nvSpPr>
        <xdr:cNvPr id="14" name="Line 100">
          <a:extLst>
            <a:ext uri="{FF2B5EF4-FFF2-40B4-BE49-F238E27FC236}">
              <a16:creationId xmlns:a16="http://schemas.microsoft.com/office/drawing/2014/main" id="{83CD7DF1-9181-470D-9AF2-41E03FB80759}"/>
            </a:ext>
          </a:extLst>
        </xdr:cNvPr>
        <xdr:cNvSpPr>
          <a:spLocks noChangeShapeType="1"/>
        </xdr:cNvSpPr>
      </xdr:nvSpPr>
      <xdr:spPr bwMode="auto">
        <a:xfrm flipV="1">
          <a:off x="6543675" y="20907374"/>
          <a:ext cx="1419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12</xdr:col>
      <xdr:colOff>247651</xdr:colOff>
      <xdr:row>40</xdr:row>
      <xdr:rowOff>152400</xdr:rowOff>
    </xdr:from>
    <xdr:to>
      <xdr:col>18</xdr:col>
      <xdr:colOff>1</xdr:colOff>
      <xdr:row>40</xdr:row>
      <xdr:rowOff>161925</xdr:rowOff>
    </xdr:to>
    <xdr:sp macro="" textlink="">
      <xdr:nvSpPr>
        <xdr:cNvPr id="15" name="Line 100">
          <a:extLst>
            <a:ext uri="{FF2B5EF4-FFF2-40B4-BE49-F238E27FC236}">
              <a16:creationId xmlns:a16="http://schemas.microsoft.com/office/drawing/2014/main" id="{3420A0CD-53B5-4995-87FB-1A037AD35A85}"/>
            </a:ext>
          </a:extLst>
        </xdr:cNvPr>
        <xdr:cNvSpPr>
          <a:spLocks noChangeShapeType="1"/>
        </xdr:cNvSpPr>
      </xdr:nvSpPr>
      <xdr:spPr bwMode="auto">
        <a:xfrm flipV="1">
          <a:off x="8029576" y="17278350"/>
          <a:ext cx="12096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228601</xdr:colOff>
      <xdr:row>231</xdr:row>
      <xdr:rowOff>133349</xdr:rowOff>
    </xdr:from>
    <xdr:to>
      <xdr:col>12</xdr:col>
      <xdr:colOff>257175</xdr:colOff>
      <xdr:row>231</xdr:row>
      <xdr:rowOff>142875</xdr:rowOff>
    </xdr:to>
    <xdr:sp macro="" textlink="">
      <xdr:nvSpPr>
        <xdr:cNvPr id="16" name="Line 100">
          <a:extLst>
            <a:ext uri="{FF2B5EF4-FFF2-40B4-BE49-F238E27FC236}">
              <a16:creationId xmlns:a16="http://schemas.microsoft.com/office/drawing/2014/main" id="{A421F5D4-9991-42C3-B37E-1E2E5AFA4683}"/>
            </a:ext>
          </a:extLst>
        </xdr:cNvPr>
        <xdr:cNvSpPr>
          <a:spLocks noChangeShapeType="1"/>
        </xdr:cNvSpPr>
      </xdr:nvSpPr>
      <xdr:spPr bwMode="auto">
        <a:xfrm>
          <a:off x="7248526" y="77762099"/>
          <a:ext cx="981074" cy="952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228599</xdr:colOff>
      <xdr:row>236</xdr:row>
      <xdr:rowOff>161925</xdr:rowOff>
    </xdr:from>
    <xdr:to>
      <xdr:col>17</xdr:col>
      <xdr:colOff>228599</xdr:colOff>
      <xdr:row>236</xdr:row>
      <xdr:rowOff>171450</xdr:rowOff>
    </xdr:to>
    <xdr:sp macro="" textlink="">
      <xdr:nvSpPr>
        <xdr:cNvPr id="17" name="Line 100">
          <a:extLst>
            <a:ext uri="{FF2B5EF4-FFF2-40B4-BE49-F238E27FC236}">
              <a16:creationId xmlns:a16="http://schemas.microsoft.com/office/drawing/2014/main" id="{DD85DD4E-247D-452E-BB6A-70B1ABB874CD}"/>
            </a:ext>
          </a:extLst>
        </xdr:cNvPr>
        <xdr:cNvSpPr>
          <a:spLocks noChangeShapeType="1"/>
        </xdr:cNvSpPr>
      </xdr:nvSpPr>
      <xdr:spPr bwMode="auto">
        <a:xfrm flipV="1">
          <a:off x="7248524" y="79314675"/>
          <a:ext cx="217170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9</xdr:col>
      <xdr:colOff>28576</xdr:colOff>
      <xdr:row>143</xdr:row>
      <xdr:rowOff>171450</xdr:rowOff>
    </xdr:from>
    <xdr:to>
      <xdr:col>14</xdr:col>
      <xdr:colOff>0</xdr:colOff>
      <xdr:row>143</xdr:row>
      <xdr:rowOff>180973</xdr:rowOff>
    </xdr:to>
    <xdr:sp macro="" textlink="">
      <xdr:nvSpPr>
        <xdr:cNvPr id="18" name="Line 100">
          <a:extLst>
            <a:ext uri="{FF2B5EF4-FFF2-40B4-BE49-F238E27FC236}">
              <a16:creationId xmlns:a16="http://schemas.microsoft.com/office/drawing/2014/main" id="{B5713EA1-714F-49E0-BF4E-651BC4874A61}"/>
            </a:ext>
          </a:extLst>
        </xdr:cNvPr>
        <xdr:cNvSpPr>
          <a:spLocks noChangeShapeType="1"/>
        </xdr:cNvSpPr>
      </xdr:nvSpPr>
      <xdr:spPr bwMode="auto">
        <a:xfrm flipV="1">
          <a:off x="7096126" y="41995725"/>
          <a:ext cx="1190624" cy="952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12</xdr:col>
      <xdr:colOff>1</xdr:colOff>
      <xdr:row>151</xdr:row>
      <xdr:rowOff>171450</xdr:rowOff>
    </xdr:from>
    <xdr:to>
      <xdr:col>15</xdr:col>
      <xdr:colOff>9525</xdr:colOff>
      <xdr:row>151</xdr:row>
      <xdr:rowOff>180973</xdr:rowOff>
    </xdr:to>
    <xdr:sp macro="" textlink="">
      <xdr:nvSpPr>
        <xdr:cNvPr id="19" name="Line 100">
          <a:extLst>
            <a:ext uri="{FF2B5EF4-FFF2-40B4-BE49-F238E27FC236}">
              <a16:creationId xmlns:a16="http://schemas.microsoft.com/office/drawing/2014/main" id="{E0E94217-AF45-4838-A08A-5BE836BC68CF}"/>
            </a:ext>
          </a:extLst>
        </xdr:cNvPr>
        <xdr:cNvSpPr>
          <a:spLocks noChangeShapeType="1"/>
        </xdr:cNvSpPr>
      </xdr:nvSpPr>
      <xdr:spPr bwMode="auto">
        <a:xfrm flipV="1">
          <a:off x="7781926" y="37299900"/>
          <a:ext cx="752474" cy="952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13</xdr:col>
      <xdr:colOff>209550</xdr:colOff>
      <xdr:row>9</xdr:row>
      <xdr:rowOff>152400</xdr:rowOff>
    </xdr:from>
    <xdr:to>
      <xdr:col>15</xdr:col>
      <xdr:colOff>219075</xdr:colOff>
      <xdr:row>9</xdr:row>
      <xdr:rowOff>161925</xdr:rowOff>
    </xdr:to>
    <xdr:sp macro="" textlink="">
      <xdr:nvSpPr>
        <xdr:cNvPr id="26" name="Line 100">
          <a:extLst>
            <a:ext uri="{FF2B5EF4-FFF2-40B4-BE49-F238E27FC236}">
              <a16:creationId xmlns:a16="http://schemas.microsoft.com/office/drawing/2014/main" id="{7E163FEE-F293-430D-9AD4-458472D5FD2F}"/>
            </a:ext>
          </a:extLst>
        </xdr:cNvPr>
        <xdr:cNvSpPr>
          <a:spLocks noChangeShapeType="1"/>
        </xdr:cNvSpPr>
      </xdr:nvSpPr>
      <xdr:spPr bwMode="auto">
        <a:xfrm>
          <a:off x="8258175" y="2724150"/>
          <a:ext cx="4857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</xdr:colOff>
      <xdr:row>79</xdr:row>
      <xdr:rowOff>180975</xdr:rowOff>
    </xdr:from>
    <xdr:to>
      <xdr:col>10</xdr:col>
      <xdr:colOff>228600</xdr:colOff>
      <xdr:row>79</xdr:row>
      <xdr:rowOff>180975</xdr:rowOff>
    </xdr:to>
    <xdr:sp macro="" textlink="">
      <xdr:nvSpPr>
        <xdr:cNvPr id="27" name="Line 100">
          <a:extLst>
            <a:ext uri="{FF2B5EF4-FFF2-40B4-BE49-F238E27FC236}">
              <a16:creationId xmlns:a16="http://schemas.microsoft.com/office/drawing/2014/main" id="{E122E541-F8A2-4118-BFFC-2CC5226DF933}"/>
            </a:ext>
          </a:extLst>
        </xdr:cNvPr>
        <xdr:cNvSpPr>
          <a:spLocks noChangeShapeType="1"/>
        </xdr:cNvSpPr>
      </xdr:nvSpPr>
      <xdr:spPr bwMode="auto">
        <a:xfrm>
          <a:off x="6838950" y="4581525"/>
          <a:ext cx="69532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11</xdr:col>
      <xdr:colOff>228599</xdr:colOff>
      <xdr:row>73</xdr:row>
      <xdr:rowOff>171451</xdr:rowOff>
    </xdr:from>
    <xdr:to>
      <xdr:col>14</xdr:col>
      <xdr:colOff>228600</xdr:colOff>
      <xdr:row>73</xdr:row>
      <xdr:rowOff>180975</xdr:rowOff>
    </xdr:to>
    <xdr:sp macro="" textlink="">
      <xdr:nvSpPr>
        <xdr:cNvPr id="28" name="Line 100">
          <a:extLst>
            <a:ext uri="{FF2B5EF4-FFF2-40B4-BE49-F238E27FC236}">
              <a16:creationId xmlns:a16="http://schemas.microsoft.com/office/drawing/2014/main" id="{E3A750B3-E18D-410A-946D-FF1ED2B55B86}"/>
            </a:ext>
          </a:extLst>
        </xdr:cNvPr>
        <xdr:cNvSpPr>
          <a:spLocks noChangeShapeType="1"/>
        </xdr:cNvSpPr>
      </xdr:nvSpPr>
      <xdr:spPr bwMode="auto">
        <a:xfrm flipV="1">
          <a:off x="7772399" y="2743201"/>
          <a:ext cx="742951" cy="9524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2</xdr:col>
      <xdr:colOff>0</xdr:colOff>
      <xdr:row>95</xdr:row>
      <xdr:rowOff>0</xdr:rowOff>
    </xdr:from>
    <xdr:to>
      <xdr:col>2</xdr:col>
      <xdr:colOff>0</xdr:colOff>
      <xdr:row>95</xdr:row>
      <xdr:rowOff>323850</xdr:rowOff>
    </xdr:to>
    <xdr:sp macro="" textlink="">
      <xdr:nvSpPr>
        <xdr:cNvPr id="29" name="Line 4">
          <a:extLst>
            <a:ext uri="{FF2B5EF4-FFF2-40B4-BE49-F238E27FC236}">
              <a16:creationId xmlns:a16="http://schemas.microsoft.com/office/drawing/2014/main" id="{D726D57E-5609-4C77-8443-2476C7A5FDDF}"/>
            </a:ext>
          </a:extLst>
        </xdr:cNvPr>
        <xdr:cNvSpPr>
          <a:spLocks noChangeShapeType="1"/>
        </xdr:cNvSpPr>
      </xdr:nvSpPr>
      <xdr:spPr bwMode="auto">
        <a:xfrm>
          <a:off x="1971675" y="8315325"/>
          <a:ext cx="0" cy="304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100</xdr:row>
      <xdr:rowOff>57150</xdr:rowOff>
    </xdr:from>
    <xdr:to>
      <xdr:col>2</xdr:col>
      <xdr:colOff>0</xdr:colOff>
      <xdr:row>102</xdr:row>
      <xdr:rowOff>323850</xdr:rowOff>
    </xdr:to>
    <xdr:sp macro="" textlink="">
      <xdr:nvSpPr>
        <xdr:cNvPr id="30" name="Line 4">
          <a:extLst>
            <a:ext uri="{FF2B5EF4-FFF2-40B4-BE49-F238E27FC236}">
              <a16:creationId xmlns:a16="http://schemas.microsoft.com/office/drawing/2014/main" id="{AE2EA8F6-E174-431C-AED3-E47656D9FD24}"/>
            </a:ext>
          </a:extLst>
        </xdr:cNvPr>
        <xdr:cNvSpPr>
          <a:spLocks noChangeShapeType="1"/>
        </xdr:cNvSpPr>
      </xdr:nvSpPr>
      <xdr:spPr bwMode="auto">
        <a:xfrm>
          <a:off x="1971675" y="9782175"/>
          <a:ext cx="0" cy="742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819150</xdr:colOff>
      <xdr:row>95</xdr:row>
      <xdr:rowOff>175845</xdr:rowOff>
    </xdr:from>
    <xdr:to>
      <xdr:col>17</xdr:col>
      <xdr:colOff>241788</xdr:colOff>
      <xdr:row>95</xdr:row>
      <xdr:rowOff>180968</xdr:rowOff>
    </xdr:to>
    <xdr:sp macro="" textlink="">
      <xdr:nvSpPr>
        <xdr:cNvPr id="31" name="Line 100">
          <a:extLst>
            <a:ext uri="{FF2B5EF4-FFF2-40B4-BE49-F238E27FC236}">
              <a16:creationId xmlns:a16="http://schemas.microsoft.com/office/drawing/2014/main" id="{06F73D51-50F0-4F30-99F9-25B32DF2EBC5}"/>
            </a:ext>
          </a:extLst>
        </xdr:cNvPr>
        <xdr:cNvSpPr>
          <a:spLocks noChangeShapeType="1"/>
        </xdr:cNvSpPr>
      </xdr:nvSpPr>
      <xdr:spPr bwMode="auto">
        <a:xfrm flipV="1">
          <a:off x="6343650" y="8491170"/>
          <a:ext cx="2899263" cy="512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13</xdr:col>
      <xdr:colOff>0</xdr:colOff>
      <xdr:row>103</xdr:row>
      <xdr:rowOff>131885</xdr:rowOff>
    </xdr:from>
    <xdr:to>
      <xdr:col>16</xdr:col>
      <xdr:colOff>2198</xdr:colOff>
      <xdr:row>103</xdr:row>
      <xdr:rowOff>131886</xdr:rowOff>
    </xdr:to>
    <xdr:sp macro="" textlink="">
      <xdr:nvSpPr>
        <xdr:cNvPr id="32" name="Line 1">
          <a:extLst>
            <a:ext uri="{FF2B5EF4-FFF2-40B4-BE49-F238E27FC236}">
              <a16:creationId xmlns:a16="http://schemas.microsoft.com/office/drawing/2014/main" id="{26F6B3EA-173F-43D6-A232-FEE673E2C0F8}"/>
            </a:ext>
          </a:extLst>
        </xdr:cNvPr>
        <xdr:cNvSpPr>
          <a:spLocks noChangeShapeType="1"/>
        </xdr:cNvSpPr>
      </xdr:nvSpPr>
      <xdr:spPr bwMode="auto">
        <a:xfrm flipV="1">
          <a:off x="8048625" y="10657010"/>
          <a:ext cx="716573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2</xdr:col>
      <xdr:colOff>0</xdr:colOff>
      <xdr:row>119</xdr:row>
      <xdr:rowOff>0</xdr:rowOff>
    </xdr:from>
    <xdr:to>
      <xdr:col>2</xdr:col>
      <xdr:colOff>0</xdr:colOff>
      <xdr:row>119</xdr:row>
      <xdr:rowOff>323850</xdr:rowOff>
    </xdr:to>
    <xdr:sp macro="" textlink="">
      <xdr:nvSpPr>
        <xdr:cNvPr id="33" name="Line 4">
          <a:extLst>
            <a:ext uri="{FF2B5EF4-FFF2-40B4-BE49-F238E27FC236}">
              <a16:creationId xmlns:a16="http://schemas.microsoft.com/office/drawing/2014/main" id="{EC7E85E3-876B-49B7-B045-B1D0A4688F26}"/>
            </a:ext>
          </a:extLst>
        </xdr:cNvPr>
        <xdr:cNvSpPr>
          <a:spLocks noChangeShapeType="1"/>
        </xdr:cNvSpPr>
      </xdr:nvSpPr>
      <xdr:spPr bwMode="auto">
        <a:xfrm>
          <a:off x="1971675" y="28270200"/>
          <a:ext cx="0" cy="304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119</xdr:row>
      <xdr:rowOff>0</xdr:rowOff>
    </xdr:from>
    <xdr:to>
      <xdr:col>2</xdr:col>
      <xdr:colOff>0</xdr:colOff>
      <xdr:row>119</xdr:row>
      <xdr:rowOff>323850</xdr:rowOff>
    </xdr:to>
    <xdr:sp macro="" textlink="">
      <xdr:nvSpPr>
        <xdr:cNvPr id="35" name="Line 4">
          <a:extLst>
            <a:ext uri="{FF2B5EF4-FFF2-40B4-BE49-F238E27FC236}">
              <a16:creationId xmlns:a16="http://schemas.microsoft.com/office/drawing/2014/main" id="{4535DDB0-3674-4DF2-BD0B-B057CE9685B2}"/>
            </a:ext>
          </a:extLst>
        </xdr:cNvPr>
        <xdr:cNvSpPr>
          <a:spLocks noChangeShapeType="1"/>
        </xdr:cNvSpPr>
      </xdr:nvSpPr>
      <xdr:spPr bwMode="auto">
        <a:xfrm>
          <a:off x="1971675" y="28270200"/>
          <a:ext cx="0" cy="304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235925</xdr:colOff>
      <xdr:row>119</xdr:row>
      <xdr:rowOff>152400</xdr:rowOff>
    </xdr:from>
    <xdr:to>
      <xdr:col>18</xdr:col>
      <xdr:colOff>0</xdr:colOff>
      <xdr:row>119</xdr:row>
      <xdr:rowOff>161193</xdr:rowOff>
    </xdr:to>
    <xdr:sp macro="" textlink="">
      <xdr:nvSpPr>
        <xdr:cNvPr id="39" name="Line 1">
          <a:extLst>
            <a:ext uri="{FF2B5EF4-FFF2-40B4-BE49-F238E27FC236}">
              <a16:creationId xmlns:a16="http://schemas.microsoft.com/office/drawing/2014/main" id="{7A10C485-FF2A-45A0-93AF-F337080927B2}"/>
            </a:ext>
          </a:extLst>
        </xdr:cNvPr>
        <xdr:cNvSpPr>
          <a:spLocks noChangeShapeType="1"/>
        </xdr:cNvSpPr>
      </xdr:nvSpPr>
      <xdr:spPr bwMode="auto">
        <a:xfrm flipV="1">
          <a:off x="8284550" y="35194875"/>
          <a:ext cx="954700" cy="879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14</xdr:col>
      <xdr:colOff>9525</xdr:colOff>
      <xdr:row>165</xdr:row>
      <xdr:rowOff>180975</xdr:rowOff>
    </xdr:from>
    <xdr:to>
      <xdr:col>17</xdr:col>
      <xdr:colOff>9525</xdr:colOff>
      <xdr:row>165</xdr:row>
      <xdr:rowOff>180975</xdr:rowOff>
    </xdr:to>
    <xdr:cxnSp macro="">
      <xdr:nvCxnSpPr>
        <xdr:cNvPr id="42" name="ลูกศรเชื่อมต่อแบบตรง 41">
          <a:extLst>
            <a:ext uri="{FF2B5EF4-FFF2-40B4-BE49-F238E27FC236}">
              <a16:creationId xmlns:a16="http://schemas.microsoft.com/office/drawing/2014/main" id="{9AFB0DFA-2382-4926-831D-A47DD36F48BD}"/>
            </a:ext>
          </a:extLst>
        </xdr:cNvPr>
        <xdr:cNvCxnSpPr/>
      </xdr:nvCxnSpPr>
      <xdr:spPr>
        <a:xfrm>
          <a:off x="8296275" y="48672750"/>
          <a:ext cx="71437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9525</xdr:colOff>
      <xdr:row>173</xdr:row>
      <xdr:rowOff>190500</xdr:rowOff>
    </xdr:from>
    <xdr:to>
      <xdr:col>17</xdr:col>
      <xdr:colOff>9525</xdr:colOff>
      <xdr:row>173</xdr:row>
      <xdr:rowOff>190501</xdr:rowOff>
    </xdr:to>
    <xdr:cxnSp macro="">
      <xdr:nvCxnSpPr>
        <xdr:cNvPr id="43" name="ลูกศรเชื่อมต่อแบบตรง 42">
          <a:extLst>
            <a:ext uri="{FF2B5EF4-FFF2-40B4-BE49-F238E27FC236}">
              <a16:creationId xmlns:a16="http://schemas.microsoft.com/office/drawing/2014/main" id="{95BF08B4-1E5A-40D4-A295-0E5D8E76A732}"/>
            </a:ext>
          </a:extLst>
        </xdr:cNvPr>
        <xdr:cNvCxnSpPr/>
      </xdr:nvCxnSpPr>
      <xdr:spPr>
        <a:xfrm flipV="1">
          <a:off x="8058150" y="71189850"/>
          <a:ext cx="952500" cy="1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187</xdr:row>
      <xdr:rowOff>171450</xdr:rowOff>
    </xdr:from>
    <xdr:to>
      <xdr:col>18</xdr:col>
      <xdr:colOff>0</xdr:colOff>
      <xdr:row>187</xdr:row>
      <xdr:rowOff>171451</xdr:rowOff>
    </xdr:to>
    <xdr:cxnSp macro="">
      <xdr:nvCxnSpPr>
        <xdr:cNvPr id="34" name="ลูกศรเชื่อมต่อแบบตรง 33">
          <a:extLst>
            <a:ext uri="{FF2B5EF4-FFF2-40B4-BE49-F238E27FC236}">
              <a16:creationId xmlns:a16="http://schemas.microsoft.com/office/drawing/2014/main" id="{C856744E-84C4-4000-95EE-EDF54110DD2E}"/>
            </a:ext>
          </a:extLst>
        </xdr:cNvPr>
        <xdr:cNvCxnSpPr/>
      </xdr:nvCxnSpPr>
      <xdr:spPr>
        <a:xfrm flipV="1">
          <a:off x="8286750" y="55330725"/>
          <a:ext cx="952500" cy="1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219075</xdr:colOff>
      <xdr:row>195</xdr:row>
      <xdr:rowOff>171450</xdr:rowOff>
    </xdr:from>
    <xdr:to>
      <xdr:col>17</xdr:col>
      <xdr:colOff>219075</xdr:colOff>
      <xdr:row>195</xdr:row>
      <xdr:rowOff>171451</xdr:rowOff>
    </xdr:to>
    <xdr:cxnSp macro="">
      <xdr:nvCxnSpPr>
        <xdr:cNvPr id="36" name="ลูกศรเชื่อมต่อแบบตรง 35">
          <a:extLst>
            <a:ext uri="{FF2B5EF4-FFF2-40B4-BE49-F238E27FC236}">
              <a16:creationId xmlns:a16="http://schemas.microsoft.com/office/drawing/2014/main" id="{CB3E25AC-D227-455B-885C-904276ADAFBB}"/>
            </a:ext>
          </a:extLst>
        </xdr:cNvPr>
        <xdr:cNvCxnSpPr/>
      </xdr:nvCxnSpPr>
      <xdr:spPr>
        <a:xfrm flipV="1">
          <a:off x="8267700" y="57769125"/>
          <a:ext cx="952500" cy="1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219075</xdr:colOff>
      <xdr:row>209</xdr:row>
      <xdr:rowOff>171450</xdr:rowOff>
    </xdr:from>
    <xdr:to>
      <xdr:col>18</xdr:col>
      <xdr:colOff>19050</xdr:colOff>
      <xdr:row>209</xdr:row>
      <xdr:rowOff>171453</xdr:rowOff>
    </xdr:to>
    <xdr:cxnSp macro="">
      <xdr:nvCxnSpPr>
        <xdr:cNvPr id="37" name="ลูกศรเชื่อมต่อแบบตรง 36">
          <a:extLst>
            <a:ext uri="{FF2B5EF4-FFF2-40B4-BE49-F238E27FC236}">
              <a16:creationId xmlns:a16="http://schemas.microsoft.com/office/drawing/2014/main" id="{BAF0B283-249A-4175-A3C7-31BBC77B1D00}"/>
            </a:ext>
          </a:extLst>
        </xdr:cNvPr>
        <xdr:cNvCxnSpPr/>
      </xdr:nvCxnSpPr>
      <xdr:spPr>
        <a:xfrm flipV="1">
          <a:off x="8267700" y="61998225"/>
          <a:ext cx="990600" cy="3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219075</xdr:colOff>
      <xdr:row>216</xdr:row>
      <xdr:rowOff>161925</xdr:rowOff>
    </xdr:from>
    <xdr:to>
      <xdr:col>18</xdr:col>
      <xdr:colOff>9525</xdr:colOff>
      <xdr:row>216</xdr:row>
      <xdr:rowOff>171452</xdr:rowOff>
    </xdr:to>
    <xdr:cxnSp macro="">
      <xdr:nvCxnSpPr>
        <xdr:cNvPr id="38" name="ลูกศรเชื่อมต่อแบบตรง 37">
          <a:extLst>
            <a:ext uri="{FF2B5EF4-FFF2-40B4-BE49-F238E27FC236}">
              <a16:creationId xmlns:a16="http://schemas.microsoft.com/office/drawing/2014/main" id="{484A85D8-DB75-4674-9522-0CC00ACA71F5}"/>
            </a:ext>
          </a:extLst>
        </xdr:cNvPr>
        <xdr:cNvCxnSpPr/>
      </xdr:nvCxnSpPr>
      <xdr:spPr>
        <a:xfrm flipV="1">
          <a:off x="8267700" y="64122300"/>
          <a:ext cx="981075" cy="9527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219076</xdr:colOff>
      <xdr:row>9</xdr:row>
      <xdr:rowOff>152397</xdr:rowOff>
    </xdr:from>
    <xdr:to>
      <xdr:col>8</xdr:col>
      <xdr:colOff>0</xdr:colOff>
      <xdr:row>9</xdr:row>
      <xdr:rowOff>161925</xdr:rowOff>
    </xdr:to>
    <xdr:sp macro="" textlink="">
      <xdr:nvSpPr>
        <xdr:cNvPr id="28" name="Line 3">
          <a:extLst>
            <a:ext uri="{FF2B5EF4-FFF2-40B4-BE49-F238E27FC236}">
              <a16:creationId xmlns:a16="http://schemas.microsoft.com/office/drawing/2014/main" id="{2C50C4B1-2C0B-4C8D-8DD8-BFF632FC87D7}"/>
            </a:ext>
          </a:extLst>
        </xdr:cNvPr>
        <xdr:cNvSpPr>
          <a:spLocks noChangeShapeType="1"/>
        </xdr:cNvSpPr>
      </xdr:nvSpPr>
      <xdr:spPr bwMode="auto">
        <a:xfrm>
          <a:off x="6781801" y="23507697"/>
          <a:ext cx="257174" cy="9528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11</xdr:col>
      <xdr:colOff>228600</xdr:colOff>
      <xdr:row>13</xdr:row>
      <xdr:rowOff>190499</xdr:rowOff>
    </xdr:from>
    <xdr:to>
      <xdr:col>14</xdr:col>
      <xdr:colOff>9525</xdr:colOff>
      <xdr:row>13</xdr:row>
      <xdr:rowOff>200025</xdr:rowOff>
    </xdr:to>
    <xdr:sp macro="" textlink="">
      <xdr:nvSpPr>
        <xdr:cNvPr id="29" name="Line 3">
          <a:extLst>
            <a:ext uri="{FF2B5EF4-FFF2-40B4-BE49-F238E27FC236}">
              <a16:creationId xmlns:a16="http://schemas.microsoft.com/office/drawing/2014/main" id="{1C0C4083-D2EE-4677-AB50-FEF07D3CC320}"/>
            </a:ext>
          </a:extLst>
        </xdr:cNvPr>
        <xdr:cNvSpPr>
          <a:spLocks noChangeShapeType="1"/>
        </xdr:cNvSpPr>
      </xdr:nvSpPr>
      <xdr:spPr bwMode="auto">
        <a:xfrm>
          <a:off x="7772400" y="4019549"/>
          <a:ext cx="523875" cy="952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7</xdr:col>
      <xdr:colOff>219075</xdr:colOff>
      <xdr:row>28</xdr:row>
      <xdr:rowOff>171450</xdr:rowOff>
    </xdr:from>
    <xdr:to>
      <xdr:col>9</xdr:col>
      <xdr:colOff>228600</xdr:colOff>
      <xdr:row>28</xdr:row>
      <xdr:rowOff>190500</xdr:rowOff>
    </xdr:to>
    <xdr:sp macro="" textlink="">
      <xdr:nvSpPr>
        <xdr:cNvPr id="30" name="Line 3">
          <a:extLst>
            <a:ext uri="{FF2B5EF4-FFF2-40B4-BE49-F238E27FC236}">
              <a16:creationId xmlns:a16="http://schemas.microsoft.com/office/drawing/2014/main" id="{0D92F82F-E692-44CC-8B04-4C8E72C76A07}"/>
            </a:ext>
          </a:extLst>
        </xdr:cNvPr>
        <xdr:cNvSpPr>
          <a:spLocks noChangeShapeType="1"/>
        </xdr:cNvSpPr>
      </xdr:nvSpPr>
      <xdr:spPr bwMode="auto">
        <a:xfrm flipV="1">
          <a:off x="7019925" y="20783550"/>
          <a:ext cx="485775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5</xdr:col>
      <xdr:colOff>809625</xdr:colOff>
      <xdr:row>32</xdr:row>
      <xdr:rowOff>190500</xdr:rowOff>
    </xdr:from>
    <xdr:to>
      <xdr:col>7</xdr:col>
      <xdr:colOff>38100</xdr:colOff>
      <xdr:row>32</xdr:row>
      <xdr:rowOff>190500</xdr:rowOff>
    </xdr:to>
    <xdr:sp macro="" textlink="">
      <xdr:nvSpPr>
        <xdr:cNvPr id="31" name="Line 5">
          <a:extLst>
            <a:ext uri="{FF2B5EF4-FFF2-40B4-BE49-F238E27FC236}">
              <a16:creationId xmlns:a16="http://schemas.microsoft.com/office/drawing/2014/main" id="{3540C3BF-032C-4EE8-90CC-E4EF1F1C9AF0}"/>
            </a:ext>
          </a:extLst>
        </xdr:cNvPr>
        <xdr:cNvSpPr>
          <a:spLocks noChangeShapeType="1"/>
        </xdr:cNvSpPr>
      </xdr:nvSpPr>
      <xdr:spPr bwMode="auto">
        <a:xfrm>
          <a:off x="6334125" y="9772650"/>
          <a:ext cx="295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15</xdr:col>
      <xdr:colOff>9525</xdr:colOff>
      <xdr:row>50</xdr:row>
      <xdr:rowOff>161924</xdr:rowOff>
    </xdr:from>
    <xdr:to>
      <xdr:col>17</xdr:col>
      <xdr:colOff>19050</xdr:colOff>
      <xdr:row>50</xdr:row>
      <xdr:rowOff>171449</xdr:rowOff>
    </xdr:to>
    <xdr:sp macro="" textlink="">
      <xdr:nvSpPr>
        <xdr:cNvPr id="32" name="Line 5">
          <a:extLst>
            <a:ext uri="{FF2B5EF4-FFF2-40B4-BE49-F238E27FC236}">
              <a16:creationId xmlns:a16="http://schemas.microsoft.com/office/drawing/2014/main" id="{E77F2379-D450-4644-B27D-E9BC0AE27319}"/>
            </a:ext>
          </a:extLst>
        </xdr:cNvPr>
        <xdr:cNvSpPr>
          <a:spLocks noChangeShapeType="1"/>
        </xdr:cNvSpPr>
      </xdr:nvSpPr>
      <xdr:spPr bwMode="auto">
        <a:xfrm>
          <a:off x="8724900" y="14725649"/>
          <a:ext cx="4857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895350</xdr:colOff>
      <xdr:row>14</xdr:row>
      <xdr:rowOff>161925</xdr:rowOff>
    </xdr:from>
    <xdr:to>
      <xdr:col>17</xdr:col>
      <xdr:colOff>266700</xdr:colOff>
      <xdr:row>14</xdr:row>
      <xdr:rowOff>161926</xdr:rowOff>
    </xdr:to>
    <xdr:sp macro="" textlink="">
      <xdr:nvSpPr>
        <xdr:cNvPr id="9" name="Line 172">
          <a:extLst>
            <a:ext uri="{FF2B5EF4-FFF2-40B4-BE49-F238E27FC236}">
              <a16:creationId xmlns:a16="http://schemas.microsoft.com/office/drawing/2014/main" id="{20C616AE-17C9-4988-A9DF-21284C4AD27E}"/>
            </a:ext>
          </a:extLst>
        </xdr:cNvPr>
        <xdr:cNvSpPr>
          <a:spLocks noChangeShapeType="1"/>
        </xdr:cNvSpPr>
      </xdr:nvSpPr>
      <xdr:spPr bwMode="auto">
        <a:xfrm>
          <a:off x="6562725" y="3895725"/>
          <a:ext cx="2886075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5</xdr:col>
      <xdr:colOff>876300</xdr:colOff>
      <xdr:row>9</xdr:row>
      <xdr:rowOff>171450</xdr:rowOff>
    </xdr:from>
    <xdr:to>
      <xdr:col>17</xdr:col>
      <xdr:colOff>228600</xdr:colOff>
      <xdr:row>9</xdr:row>
      <xdr:rowOff>171451</xdr:rowOff>
    </xdr:to>
    <xdr:sp macro="" textlink="">
      <xdr:nvSpPr>
        <xdr:cNvPr id="10" name="Line 172">
          <a:extLst>
            <a:ext uri="{FF2B5EF4-FFF2-40B4-BE49-F238E27FC236}">
              <a16:creationId xmlns:a16="http://schemas.microsoft.com/office/drawing/2014/main" id="{4F60B254-2D1A-42EA-96CD-CC8D1E049C8A}"/>
            </a:ext>
          </a:extLst>
        </xdr:cNvPr>
        <xdr:cNvSpPr>
          <a:spLocks noChangeShapeType="1"/>
        </xdr:cNvSpPr>
      </xdr:nvSpPr>
      <xdr:spPr bwMode="auto">
        <a:xfrm>
          <a:off x="6562725" y="2686050"/>
          <a:ext cx="2876550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9525</xdr:colOff>
      <xdr:row>20</xdr:row>
      <xdr:rowOff>171450</xdr:rowOff>
    </xdr:from>
    <xdr:to>
      <xdr:col>18</xdr:col>
      <xdr:colOff>9525</xdr:colOff>
      <xdr:row>20</xdr:row>
      <xdr:rowOff>171451</xdr:rowOff>
    </xdr:to>
    <xdr:sp macro="" textlink="">
      <xdr:nvSpPr>
        <xdr:cNvPr id="11" name="Line 172">
          <a:extLst>
            <a:ext uri="{FF2B5EF4-FFF2-40B4-BE49-F238E27FC236}">
              <a16:creationId xmlns:a16="http://schemas.microsoft.com/office/drawing/2014/main" id="{762C263C-40F2-46C9-BD7C-8003300A2128}"/>
            </a:ext>
          </a:extLst>
        </xdr:cNvPr>
        <xdr:cNvSpPr>
          <a:spLocks noChangeShapeType="1"/>
        </xdr:cNvSpPr>
      </xdr:nvSpPr>
      <xdr:spPr bwMode="auto">
        <a:xfrm>
          <a:off x="6572250" y="5391150"/>
          <a:ext cx="2886075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14</xdr:col>
      <xdr:colOff>219074</xdr:colOff>
      <xdr:row>30</xdr:row>
      <xdr:rowOff>161925</xdr:rowOff>
    </xdr:from>
    <xdr:to>
      <xdr:col>17</xdr:col>
      <xdr:colOff>0</xdr:colOff>
      <xdr:row>30</xdr:row>
      <xdr:rowOff>161925</xdr:rowOff>
    </xdr:to>
    <xdr:sp macro="" textlink="">
      <xdr:nvSpPr>
        <xdr:cNvPr id="15" name="Line 168">
          <a:extLst>
            <a:ext uri="{FF2B5EF4-FFF2-40B4-BE49-F238E27FC236}">
              <a16:creationId xmlns:a16="http://schemas.microsoft.com/office/drawing/2014/main" id="{7A9D3A60-B548-471C-8617-BFB62F8038A3}"/>
            </a:ext>
          </a:extLst>
        </xdr:cNvPr>
        <xdr:cNvSpPr>
          <a:spLocks noChangeShapeType="1"/>
        </xdr:cNvSpPr>
      </xdr:nvSpPr>
      <xdr:spPr bwMode="auto">
        <a:xfrm>
          <a:off x="8524874" y="8553450"/>
          <a:ext cx="495301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19049</xdr:colOff>
      <xdr:row>36</xdr:row>
      <xdr:rowOff>209550</xdr:rowOff>
    </xdr:from>
    <xdr:to>
      <xdr:col>18</xdr:col>
      <xdr:colOff>0</xdr:colOff>
      <xdr:row>36</xdr:row>
      <xdr:rowOff>219075</xdr:rowOff>
    </xdr:to>
    <xdr:sp macro="" textlink="">
      <xdr:nvSpPr>
        <xdr:cNvPr id="16" name="Line 100">
          <a:extLst>
            <a:ext uri="{FF2B5EF4-FFF2-40B4-BE49-F238E27FC236}">
              <a16:creationId xmlns:a16="http://schemas.microsoft.com/office/drawing/2014/main" id="{AC485AAC-C1D4-44E1-A8F3-B0D9E19CE592}"/>
            </a:ext>
          </a:extLst>
        </xdr:cNvPr>
        <xdr:cNvSpPr>
          <a:spLocks noChangeShapeType="1"/>
        </xdr:cNvSpPr>
      </xdr:nvSpPr>
      <xdr:spPr bwMode="auto">
        <a:xfrm flipV="1">
          <a:off x="6391274" y="16992600"/>
          <a:ext cx="2867026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  <xdr:txBody>
        <a:bodyPr/>
        <a:lstStyle/>
        <a:p>
          <a:endParaRPr lang="th-TH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</xdr:colOff>
      <xdr:row>9</xdr:row>
      <xdr:rowOff>161925</xdr:rowOff>
    </xdr:from>
    <xdr:to>
      <xdr:col>15</xdr:col>
      <xdr:colOff>19050</xdr:colOff>
      <xdr:row>9</xdr:row>
      <xdr:rowOff>171451</xdr:rowOff>
    </xdr:to>
    <xdr:sp macro="" textlink="">
      <xdr:nvSpPr>
        <xdr:cNvPr id="2" name="Line 21">
          <a:extLst>
            <a:ext uri="{FF2B5EF4-FFF2-40B4-BE49-F238E27FC236}">
              <a16:creationId xmlns:a16="http://schemas.microsoft.com/office/drawing/2014/main" id="{780757A8-AA80-49EB-B401-8832856F8EF3}"/>
            </a:ext>
          </a:extLst>
        </xdr:cNvPr>
        <xdr:cNvSpPr>
          <a:spLocks noChangeShapeType="1"/>
        </xdr:cNvSpPr>
      </xdr:nvSpPr>
      <xdr:spPr bwMode="auto">
        <a:xfrm flipV="1">
          <a:off x="7848600" y="2781300"/>
          <a:ext cx="733425" cy="952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9524</xdr:colOff>
      <xdr:row>29</xdr:row>
      <xdr:rowOff>152400</xdr:rowOff>
    </xdr:from>
    <xdr:to>
      <xdr:col>17</xdr:col>
      <xdr:colOff>219074</xdr:colOff>
      <xdr:row>29</xdr:row>
      <xdr:rowOff>152401</xdr:rowOff>
    </xdr:to>
    <xdr:sp macro="" textlink="">
      <xdr:nvSpPr>
        <xdr:cNvPr id="4" name="Line 27">
          <a:extLst>
            <a:ext uri="{FF2B5EF4-FFF2-40B4-BE49-F238E27FC236}">
              <a16:creationId xmlns:a16="http://schemas.microsoft.com/office/drawing/2014/main" id="{AF78960D-28EB-434E-BA6A-9FD098F4D773}"/>
            </a:ext>
          </a:extLst>
        </xdr:cNvPr>
        <xdr:cNvSpPr>
          <a:spLocks noChangeShapeType="1"/>
        </xdr:cNvSpPr>
      </xdr:nvSpPr>
      <xdr:spPr bwMode="auto">
        <a:xfrm flipV="1">
          <a:off x="6400799" y="8715375"/>
          <a:ext cx="2857500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0</xdr:colOff>
      <xdr:row>33</xdr:row>
      <xdr:rowOff>133350</xdr:rowOff>
    </xdr:from>
    <xdr:to>
      <xdr:col>18</xdr:col>
      <xdr:colOff>0</xdr:colOff>
      <xdr:row>33</xdr:row>
      <xdr:rowOff>133352</xdr:rowOff>
    </xdr:to>
    <xdr:sp macro="" textlink="">
      <xdr:nvSpPr>
        <xdr:cNvPr id="5" name="Line 27">
          <a:extLst>
            <a:ext uri="{FF2B5EF4-FFF2-40B4-BE49-F238E27FC236}">
              <a16:creationId xmlns:a16="http://schemas.microsoft.com/office/drawing/2014/main" id="{2EF1762F-CFAE-42CF-8F0E-6AB273095E53}"/>
            </a:ext>
          </a:extLst>
        </xdr:cNvPr>
        <xdr:cNvSpPr>
          <a:spLocks noChangeShapeType="1"/>
        </xdr:cNvSpPr>
      </xdr:nvSpPr>
      <xdr:spPr bwMode="auto">
        <a:xfrm>
          <a:off x="6391275" y="9763125"/>
          <a:ext cx="2886075" cy="2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14</xdr:col>
      <xdr:colOff>219076</xdr:colOff>
      <xdr:row>37</xdr:row>
      <xdr:rowOff>142874</xdr:rowOff>
    </xdr:from>
    <xdr:to>
      <xdr:col>18</xdr:col>
      <xdr:colOff>0</xdr:colOff>
      <xdr:row>37</xdr:row>
      <xdr:rowOff>142875</xdr:rowOff>
    </xdr:to>
    <xdr:sp macro="" textlink="">
      <xdr:nvSpPr>
        <xdr:cNvPr id="6" name="Line 27">
          <a:extLst>
            <a:ext uri="{FF2B5EF4-FFF2-40B4-BE49-F238E27FC236}">
              <a16:creationId xmlns:a16="http://schemas.microsoft.com/office/drawing/2014/main" id="{43E66E16-DD22-4D6E-91A1-68CEE21EE66E}"/>
            </a:ext>
          </a:extLst>
        </xdr:cNvPr>
        <xdr:cNvSpPr>
          <a:spLocks noChangeShapeType="1"/>
        </xdr:cNvSpPr>
      </xdr:nvSpPr>
      <xdr:spPr bwMode="auto">
        <a:xfrm>
          <a:off x="8543926" y="10839449"/>
          <a:ext cx="733424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14</xdr:col>
      <xdr:colOff>219075</xdr:colOff>
      <xdr:row>53</xdr:row>
      <xdr:rowOff>171449</xdr:rowOff>
    </xdr:from>
    <xdr:to>
      <xdr:col>17</xdr:col>
      <xdr:colOff>228600</xdr:colOff>
      <xdr:row>53</xdr:row>
      <xdr:rowOff>180975</xdr:rowOff>
    </xdr:to>
    <xdr:sp macro="" textlink="">
      <xdr:nvSpPr>
        <xdr:cNvPr id="7" name="Line 27">
          <a:extLst>
            <a:ext uri="{FF2B5EF4-FFF2-40B4-BE49-F238E27FC236}">
              <a16:creationId xmlns:a16="http://schemas.microsoft.com/office/drawing/2014/main" id="{2DEB0721-D14E-4749-9E51-8AEA816DB1FA}"/>
            </a:ext>
          </a:extLst>
        </xdr:cNvPr>
        <xdr:cNvSpPr>
          <a:spLocks noChangeShapeType="1"/>
        </xdr:cNvSpPr>
      </xdr:nvSpPr>
      <xdr:spPr bwMode="auto">
        <a:xfrm>
          <a:off x="8543925" y="15316199"/>
          <a:ext cx="723900" cy="952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0</xdr:colOff>
      <xdr:row>87</xdr:row>
      <xdr:rowOff>161925</xdr:rowOff>
    </xdr:from>
    <xdr:to>
      <xdr:col>17</xdr:col>
      <xdr:colOff>228600</xdr:colOff>
      <xdr:row>87</xdr:row>
      <xdr:rowOff>161925</xdr:rowOff>
    </xdr:to>
    <xdr:sp macro="" textlink="">
      <xdr:nvSpPr>
        <xdr:cNvPr id="10" name="Line 172">
          <a:extLst>
            <a:ext uri="{FF2B5EF4-FFF2-40B4-BE49-F238E27FC236}">
              <a16:creationId xmlns:a16="http://schemas.microsoft.com/office/drawing/2014/main" id="{B7BE9B04-FABD-4C78-9397-4BB53C66BABC}"/>
            </a:ext>
          </a:extLst>
        </xdr:cNvPr>
        <xdr:cNvSpPr>
          <a:spLocks noChangeShapeType="1"/>
        </xdr:cNvSpPr>
      </xdr:nvSpPr>
      <xdr:spPr bwMode="auto">
        <a:xfrm>
          <a:off x="6543675" y="23717250"/>
          <a:ext cx="2876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0</xdr:colOff>
      <xdr:row>91</xdr:row>
      <xdr:rowOff>171450</xdr:rowOff>
    </xdr:from>
    <xdr:to>
      <xdr:col>17</xdr:col>
      <xdr:colOff>228600</xdr:colOff>
      <xdr:row>91</xdr:row>
      <xdr:rowOff>171450</xdr:rowOff>
    </xdr:to>
    <xdr:sp macro="" textlink="">
      <xdr:nvSpPr>
        <xdr:cNvPr id="11" name="Line 172">
          <a:extLst>
            <a:ext uri="{FF2B5EF4-FFF2-40B4-BE49-F238E27FC236}">
              <a16:creationId xmlns:a16="http://schemas.microsoft.com/office/drawing/2014/main" id="{B067EDE4-0BF0-4468-A442-7D314B956B2A}"/>
            </a:ext>
          </a:extLst>
        </xdr:cNvPr>
        <xdr:cNvSpPr>
          <a:spLocks noChangeShapeType="1"/>
        </xdr:cNvSpPr>
      </xdr:nvSpPr>
      <xdr:spPr bwMode="auto">
        <a:xfrm>
          <a:off x="6543675" y="27374850"/>
          <a:ext cx="2876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219075</xdr:colOff>
      <xdr:row>112</xdr:row>
      <xdr:rowOff>171451</xdr:rowOff>
    </xdr:from>
    <xdr:to>
      <xdr:col>18</xdr:col>
      <xdr:colOff>9525</xdr:colOff>
      <xdr:row>112</xdr:row>
      <xdr:rowOff>171451</xdr:rowOff>
    </xdr:to>
    <xdr:sp macro="" textlink="">
      <xdr:nvSpPr>
        <xdr:cNvPr id="18" name="Line 27">
          <a:extLst>
            <a:ext uri="{FF2B5EF4-FFF2-40B4-BE49-F238E27FC236}">
              <a16:creationId xmlns:a16="http://schemas.microsoft.com/office/drawing/2014/main" id="{DECED7B7-1046-45CE-89E1-8FF8F30FBD42}"/>
            </a:ext>
          </a:extLst>
        </xdr:cNvPr>
        <xdr:cNvSpPr>
          <a:spLocks noChangeShapeType="1"/>
        </xdr:cNvSpPr>
      </xdr:nvSpPr>
      <xdr:spPr bwMode="auto">
        <a:xfrm>
          <a:off x="7086600" y="31680151"/>
          <a:ext cx="2200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125</xdr:row>
      <xdr:rowOff>152400</xdr:rowOff>
    </xdr:from>
    <xdr:to>
      <xdr:col>17</xdr:col>
      <xdr:colOff>209550</xdr:colOff>
      <xdr:row>125</xdr:row>
      <xdr:rowOff>152400</xdr:rowOff>
    </xdr:to>
    <xdr:sp macro="" textlink="">
      <xdr:nvSpPr>
        <xdr:cNvPr id="19" name="Line 73">
          <a:extLst>
            <a:ext uri="{FF2B5EF4-FFF2-40B4-BE49-F238E27FC236}">
              <a16:creationId xmlns:a16="http://schemas.microsoft.com/office/drawing/2014/main" id="{B3950C46-EC1C-4AA8-9BA7-331556F0B2C3}"/>
            </a:ext>
          </a:extLst>
        </xdr:cNvPr>
        <xdr:cNvSpPr>
          <a:spLocks noChangeShapeType="1"/>
        </xdr:cNvSpPr>
      </xdr:nvSpPr>
      <xdr:spPr bwMode="auto">
        <a:xfrm>
          <a:off x="6562725" y="39985950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130</xdr:row>
      <xdr:rowOff>152400</xdr:rowOff>
    </xdr:from>
    <xdr:to>
      <xdr:col>17</xdr:col>
      <xdr:colOff>209550</xdr:colOff>
      <xdr:row>130</xdr:row>
      <xdr:rowOff>152400</xdr:rowOff>
    </xdr:to>
    <xdr:sp macro="" textlink="">
      <xdr:nvSpPr>
        <xdr:cNvPr id="21" name="Line 73">
          <a:extLst>
            <a:ext uri="{FF2B5EF4-FFF2-40B4-BE49-F238E27FC236}">
              <a16:creationId xmlns:a16="http://schemas.microsoft.com/office/drawing/2014/main" id="{5BD0A8D5-4F65-4328-A571-0F92FB71BDFC}"/>
            </a:ext>
          </a:extLst>
        </xdr:cNvPr>
        <xdr:cNvSpPr>
          <a:spLocks noChangeShapeType="1"/>
        </xdr:cNvSpPr>
      </xdr:nvSpPr>
      <xdr:spPr bwMode="auto">
        <a:xfrm>
          <a:off x="6562725" y="42386250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149</xdr:row>
      <xdr:rowOff>152400</xdr:rowOff>
    </xdr:from>
    <xdr:to>
      <xdr:col>17</xdr:col>
      <xdr:colOff>209550</xdr:colOff>
      <xdr:row>149</xdr:row>
      <xdr:rowOff>152400</xdr:rowOff>
    </xdr:to>
    <xdr:sp macro="" textlink="">
      <xdr:nvSpPr>
        <xdr:cNvPr id="22" name="Line 73">
          <a:extLst>
            <a:ext uri="{FF2B5EF4-FFF2-40B4-BE49-F238E27FC236}">
              <a16:creationId xmlns:a16="http://schemas.microsoft.com/office/drawing/2014/main" id="{7A835FFC-67A3-4130-907E-F30AC10C65D8}"/>
            </a:ext>
          </a:extLst>
        </xdr:cNvPr>
        <xdr:cNvSpPr>
          <a:spLocks noChangeShapeType="1"/>
        </xdr:cNvSpPr>
      </xdr:nvSpPr>
      <xdr:spPr bwMode="auto">
        <a:xfrm>
          <a:off x="6562725" y="46301025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9524</xdr:colOff>
      <xdr:row>153</xdr:row>
      <xdr:rowOff>142874</xdr:rowOff>
    </xdr:from>
    <xdr:to>
      <xdr:col>18</xdr:col>
      <xdr:colOff>0</xdr:colOff>
      <xdr:row>153</xdr:row>
      <xdr:rowOff>152399</xdr:rowOff>
    </xdr:to>
    <xdr:sp macro="" textlink="">
      <xdr:nvSpPr>
        <xdr:cNvPr id="23" name="Line 73">
          <a:extLst>
            <a:ext uri="{FF2B5EF4-FFF2-40B4-BE49-F238E27FC236}">
              <a16:creationId xmlns:a16="http://schemas.microsoft.com/office/drawing/2014/main" id="{BB5A9457-05D5-4F98-A953-E01DDEC2C45C}"/>
            </a:ext>
          </a:extLst>
        </xdr:cNvPr>
        <xdr:cNvSpPr>
          <a:spLocks noChangeShapeType="1"/>
        </xdr:cNvSpPr>
      </xdr:nvSpPr>
      <xdr:spPr bwMode="auto">
        <a:xfrm flipV="1">
          <a:off x="6553199" y="47358299"/>
          <a:ext cx="2876551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173</xdr:row>
      <xdr:rowOff>152400</xdr:rowOff>
    </xdr:from>
    <xdr:to>
      <xdr:col>17</xdr:col>
      <xdr:colOff>209550</xdr:colOff>
      <xdr:row>173</xdr:row>
      <xdr:rowOff>152400</xdr:rowOff>
    </xdr:to>
    <xdr:sp macro="" textlink="">
      <xdr:nvSpPr>
        <xdr:cNvPr id="24" name="Line 73">
          <a:extLst>
            <a:ext uri="{FF2B5EF4-FFF2-40B4-BE49-F238E27FC236}">
              <a16:creationId xmlns:a16="http://schemas.microsoft.com/office/drawing/2014/main" id="{912799BE-FDF4-4E8B-A541-47B814D4EAAA}"/>
            </a:ext>
          </a:extLst>
        </xdr:cNvPr>
        <xdr:cNvSpPr>
          <a:spLocks noChangeShapeType="1"/>
        </xdr:cNvSpPr>
      </xdr:nvSpPr>
      <xdr:spPr bwMode="auto">
        <a:xfrm>
          <a:off x="6562725" y="52616100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178</xdr:row>
      <xdr:rowOff>152400</xdr:rowOff>
    </xdr:from>
    <xdr:to>
      <xdr:col>17</xdr:col>
      <xdr:colOff>209550</xdr:colOff>
      <xdr:row>178</xdr:row>
      <xdr:rowOff>152400</xdr:rowOff>
    </xdr:to>
    <xdr:sp macro="" textlink="">
      <xdr:nvSpPr>
        <xdr:cNvPr id="25" name="Line 73">
          <a:extLst>
            <a:ext uri="{FF2B5EF4-FFF2-40B4-BE49-F238E27FC236}">
              <a16:creationId xmlns:a16="http://schemas.microsoft.com/office/drawing/2014/main" id="{7E470836-DAAE-464E-B8B9-A6986AEC8796}"/>
            </a:ext>
          </a:extLst>
        </xdr:cNvPr>
        <xdr:cNvSpPr>
          <a:spLocks noChangeShapeType="1"/>
        </xdr:cNvSpPr>
      </xdr:nvSpPr>
      <xdr:spPr bwMode="auto">
        <a:xfrm>
          <a:off x="6562725" y="53949600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182</xdr:row>
      <xdr:rowOff>152400</xdr:rowOff>
    </xdr:from>
    <xdr:to>
      <xdr:col>17</xdr:col>
      <xdr:colOff>209550</xdr:colOff>
      <xdr:row>182</xdr:row>
      <xdr:rowOff>152400</xdr:rowOff>
    </xdr:to>
    <xdr:sp macro="" textlink="">
      <xdr:nvSpPr>
        <xdr:cNvPr id="26" name="Line 73">
          <a:extLst>
            <a:ext uri="{FF2B5EF4-FFF2-40B4-BE49-F238E27FC236}">
              <a16:creationId xmlns:a16="http://schemas.microsoft.com/office/drawing/2014/main" id="{61254620-3CCD-4940-8BFA-408EB666B832}"/>
            </a:ext>
          </a:extLst>
        </xdr:cNvPr>
        <xdr:cNvSpPr>
          <a:spLocks noChangeShapeType="1"/>
        </xdr:cNvSpPr>
      </xdr:nvSpPr>
      <xdr:spPr bwMode="auto">
        <a:xfrm>
          <a:off x="6562725" y="55016400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19049</xdr:colOff>
      <xdr:row>197</xdr:row>
      <xdr:rowOff>133349</xdr:rowOff>
    </xdr:from>
    <xdr:to>
      <xdr:col>18</xdr:col>
      <xdr:colOff>0</xdr:colOff>
      <xdr:row>197</xdr:row>
      <xdr:rowOff>133350</xdr:rowOff>
    </xdr:to>
    <xdr:sp macro="" textlink="">
      <xdr:nvSpPr>
        <xdr:cNvPr id="27" name="Line 100">
          <a:extLst>
            <a:ext uri="{FF2B5EF4-FFF2-40B4-BE49-F238E27FC236}">
              <a16:creationId xmlns:a16="http://schemas.microsoft.com/office/drawing/2014/main" id="{DDFC0FFC-F9E9-43EB-B0B7-78345164A2EC}"/>
            </a:ext>
          </a:extLst>
        </xdr:cNvPr>
        <xdr:cNvSpPr>
          <a:spLocks noChangeShapeType="1"/>
        </xdr:cNvSpPr>
      </xdr:nvSpPr>
      <xdr:spPr bwMode="auto">
        <a:xfrm>
          <a:off x="6562724" y="58912124"/>
          <a:ext cx="2867026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  <xdr:txBody>
        <a:bodyPr/>
        <a:lstStyle/>
        <a:p>
          <a:endParaRPr lang="th-TH"/>
        </a:p>
      </xdr:txBody>
    </xdr:sp>
    <xdr:clientData/>
  </xdr:twoCellAnchor>
  <xdr:twoCellAnchor>
    <xdr:from>
      <xdr:col>6</xdr:col>
      <xdr:colOff>19049</xdr:colOff>
      <xdr:row>201</xdr:row>
      <xdr:rowOff>133349</xdr:rowOff>
    </xdr:from>
    <xdr:to>
      <xdr:col>18</xdr:col>
      <xdr:colOff>0</xdr:colOff>
      <xdr:row>201</xdr:row>
      <xdr:rowOff>133350</xdr:rowOff>
    </xdr:to>
    <xdr:sp macro="" textlink="">
      <xdr:nvSpPr>
        <xdr:cNvPr id="28" name="Line 100">
          <a:extLst>
            <a:ext uri="{FF2B5EF4-FFF2-40B4-BE49-F238E27FC236}">
              <a16:creationId xmlns:a16="http://schemas.microsoft.com/office/drawing/2014/main" id="{B3FE02A5-33FA-4B1C-ACA8-826233415C02}"/>
            </a:ext>
          </a:extLst>
        </xdr:cNvPr>
        <xdr:cNvSpPr>
          <a:spLocks noChangeShapeType="1"/>
        </xdr:cNvSpPr>
      </xdr:nvSpPr>
      <xdr:spPr bwMode="auto">
        <a:xfrm>
          <a:off x="6410324" y="61350524"/>
          <a:ext cx="2867026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  <xdr:txBody>
        <a:bodyPr/>
        <a:lstStyle/>
        <a:p>
          <a:endParaRPr lang="th-TH"/>
        </a:p>
      </xdr:txBody>
    </xdr:sp>
    <xdr:clientData/>
  </xdr:twoCellAnchor>
  <xdr:twoCellAnchor>
    <xdr:from>
      <xdr:col>6</xdr:col>
      <xdr:colOff>9524</xdr:colOff>
      <xdr:row>60</xdr:row>
      <xdr:rowOff>152401</xdr:rowOff>
    </xdr:from>
    <xdr:to>
      <xdr:col>9</xdr:col>
      <xdr:colOff>0</xdr:colOff>
      <xdr:row>60</xdr:row>
      <xdr:rowOff>152401</xdr:rowOff>
    </xdr:to>
    <xdr:sp macro="" textlink="">
      <xdr:nvSpPr>
        <xdr:cNvPr id="29" name="Line 27">
          <a:extLst>
            <a:ext uri="{FF2B5EF4-FFF2-40B4-BE49-F238E27FC236}">
              <a16:creationId xmlns:a16="http://schemas.microsoft.com/office/drawing/2014/main" id="{2C9CA729-DC46-4F4F-92DA-D49F067484F3}"/>
            </a:ext>
          </a:extLst>
        </xdr:cNvPr>
        <xdr:cNvSpPr>
          <a:spLocks noChangeShapeType="1"/>
        </xdr:cNvSpPr>
      </xdr:nvSpPr>
      <xdr:spPr bwMode="auto">
        <a:xfrm>
          <a:off x="6400799" y="17164051"/>
          <a:ext cx="704851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9525</xdr:colOff>
      <xdr:row>83</xdr:row>
      <xdr:rowOff>171450</xdr:rowOff>
    </xdr:from>
    <xdr:to>
      <xdr:col>18</xdr:col>
      <xdr:colOff>0</xdr:colOff>
      <xdr:row>83</xdr:row>
      <xdr:rowOff>171450</xdr:rowOff>
    </xdr:to>
    <xdr:sp macro="" textlink="">
      <xdr:nvSpPr>
        <xdr:cNvPr id="30" name="Line 172">
          <a:extLst>
            <a:ext uri="{FF2B5EF4-FFF2-40B4-BE49-F238E27FC236}">
              <a16:creationId xmlns:a16="http://schemas.microsoft.com/office/drawing/2014/main" id="{B8F34FCC-678F-48D6-AEAA-DA2816FEA254}"/>
            </a:ext>
          </a:extLst>
        </xdr:cNvPr>
        <xdr:cNvSpPr>
          <a:spLocks noChangeShapeType="1"/>
        </xdr:cNvSpPr>
      </xdr:nvSpPr>
      <xdr:spPr bwMode="auto">
        <a:xfrm>
          <a:off x="6400800" y="18516600"/>
          <a:ext cx="2876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13</xdr:col>
      <xdr:colOff>228600</xdr:colOff>
      <xdr:row>65</xdr:row>
      <xdr:rowOff>161925</xdr:rowOff>
    </xdr:from>
    <xdr:to>
      <xdr:col>16</xdr:col>
      <xdr:colOff>228601</xdr:colOff>
      <xdr:row>65</xdr:row>
      <xdr:rowOff>171450</xdr:rowOff>
    </xdr:to>
    <xdr:sp macro="" textlink="">
      <xdr:nvSpPr>
        <xdr:cNvPr id="31" name="Line 27">
          <a:extLst>
            <a:ext uri="{FF2B5EF4-FFF2-40B4-BE49-F238E27FC236}">
              <a16:creationId xmlns:a16="http://schemas.microsoft.com/office/drawing/2014/main" id="{4903BA99-786D-4CB8-8A7E-1DCD8384881C}"/>
            </a:ext>
          </a:extLst>
        </xdr:cNvPr>
        <xdr:cNvSpPr>
          <a:spLocks noChangeShapeType="1"/>
        </xdr:cNvSpPr>
      </xdr:nvSpPr>
      <xdr:spPr bwMode="auto">
        <a:xfrm flipV="1">
          <a:off x="8315325" y="18507075"/>
          <a:ext cx="714376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9</xdr:col>
      <xdr:colOff>219074</xdr:colOff>
      <xdr:row>77</xdr:row>
      <xdr:rowOff>171449</xdr:rowOff>
    </xdr:from>
    <xdr:to>
      <xdr:col>15</xdr:col>
      <xdr:colOff>228600</xdr:colOff>
      <xdr:row>77</xdr:row>
      <xdr:rowOff>180972</xdr:rowOff>
    </xdr:to>
    <xdr:sp macro="" textlink="">
      <xdr:nvSpPr>
        <xdr:cNvPr id="32" name="Line 27">
          <a:extLst>
            <a:ext uri="{FF2B5EF4-FFF2-40B4-BE49-F238E27FC236}">
              <a16:creationId xmlns:a16="http://schemas.microsoft.com/office/drawing/2014/main" id="{BC34FF77-48D1-4191-B616-C826E2F31E4D}"/>
            </a:ext>
          </a:extLst>
        </xdr:cNvPr>
        <xdr:cNvSpPr>
          <a:spLocks noChangeShapeType="1"/>
        </xdr:cNvSpPr>
      </xdr:nvSpPr>
      <xdr:spPr bwMode="auto">
        <a:xfrm flipV="1">
          <a:off x="7324724" y="21897974"/>
          <a:ext cx="1466851" cy="952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9525</xdr:colOff>
      <xdr:row>101</xdr:row>
      <xdr:rowOff>180975</xdr:rowOff>
    </xdr:from>
    <xdr:to>
      <xdr:col>18</xdr:col>
      <xdr:colOff>0</xdr:colOff>
      <xdr:row>101</xdr:row>
      <xdr:rowOff>180975</xdr:rowOff>
    </xdr:to>
    <xdr:sp macro="" textlink="">
      <xdr:nvSpPr>
        <xdr:cNvPr id="33" name="Line 172">
          <a:extLst>
            <a:ext uri="{FF2B5EF4-FFF2-40B4-BE49-F238E27FC236}">
              <a16:creationId xmlns:a16="http://schemas.microsoft.com/office/drawing/2014/main" id="{1CEC55B4-9ED1-466B-B672-B09E3677B36A}"/>
            </a:ext>
          </a:extLst>
        </xdr:cNvPr>
        <xdr:cNvSpPr>
          <a:spLocks noChangeShapeType="1"/>
        </xdr:cNvSpPr>
      </xdr:nvSpPr>
      <xdr:spPr bwMode="auto">
        <a:xfrm>
          <a:off x="6400800" y="26441400"/>
          <a:ext cx="2876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228600</xdr:colOff>
      <xdr:row>104</xdr:row>
      <xdr:rowOff>152399</xdr:rowOff>
    </xdr:from>
    <xdr:to>
      <xdr:col>10</xdr:col>
      <xdr:colOff>0</xdr:colOff>
      <xdr:row>104</xdr:row>
      <xdr:rowOff>161925</xdr:rowOff>
    </xdr:to>
    <xdr:sp macro="" textlink="">
      <xdr:nvSpPr>
        <xdr:cNvPr id="34" name="Line 109">
          <a:extLst>
            <a:ext uri="{FF2B5EF4-FFF2-40B4-BE49-F238E27FC236}">
              <a16:creationId xmlns:a16="http://schemas.microsoft.com/office/drawing/2014/main" id="{5DF463D2-0D0C-49DC-8934-337CCB031617}"/>
            </a:ext>
          </a:extLst>
        </xdr:cNvPr>
        <xdr:cNvSpPr>
          <a:spLocks noChangeShapeType="1"/>
        </xdr:cNvSpPr>
      </xdr:nvSpPr>
      <xdr:spPr bwMode="auto">
        <a:xfrm flipV="1">
          <a:off x="7096125" y="27212924"/>
          <a:ext cx="247650" cy="952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15</xdr:col>
      <xdr:colOff>9525</xdr:colOff>
      <xdr:row>104</xdr:row>
      <xdr:rowOff>161925</xdr:rowOff>
    </xdr:from>
    <xdr:to>
      <xdr:col>16</xdr:col>
      <xdr:colOff>9525</xdr:colOff>
      <xdr:row>104</xdr:row>
      <xdr:rowOff>161925</xdr:rowOff>
    </xdr:to>
    <xdr:sp macro="" textlink="">
      <xdr:nvSpPr>
        <xdr:cNvPr id="35" name="Line 110">
          <a:extLst>
            <a:ext uri="{FF2B5EF4-FFF2-40B4-BE49-F238E27FC236}">
              <a16:creationId xmlns:a16="http://schemas.microsoft.com/office/drawing/2014/main" id="{81AE1A79-2842-4DEC-9147-18D2BD1A1E0D}"/>
            </a:ext>
          </a:extLst>
        </xdr:cNvPr>
        <xdr:cNvSpPr>
          <a:spLocks noChangeShapeType="1"/>
        </xdr:cNvSpPr>
      </xdr:nvSpPr>
      <xdr:spPr bwMode="auto">
        <a:xfrm>
          <a:off x="8572500" y="27222450"/>
          <a:ext cx="23812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0</xdr:colOff>
      <xdr:row>104</xdr:row>
      <xdr:rowOff>142875</xdr:rowOff>
    </xdr:from>
    <xdr:to>
      <xdr:col>7</xdr:col>
      <xdr:colOff>19050</xdr:colOff>
      <xdr:row>104</xdr:row>
      <xdr:rowOff>142875</xdr:rowOff>
    </xdr:to>
    <xdr:sp macro="" textlink="">
      <xdr:nvSpPr>
        <xdr:cNvPr id="36" name="Line 111">
          <a:extLst>
            <a:ext uri="{FF2B5EF4-FFF2-40B4-BE49-F238E27FC236}">
              <a16:creationId xmlns:a16="http://schemas.microsoft.com/office/drawing/2014/main" id="{A00CEE68-FAD7-4EC4-B02F-504C7C853CFC}"/>
            </a:ext>
          </a:extLst>
        </xdr:cNvPr>
        <xdr:cNvSpPr>
          <a:spLocks noChangeShapeType="1"/>
        </xdr:cNvSpPr>
      </xdr:nvSpPr>
      <xdr:spPr bwMode="auto">
        <a:xfrm>
          <a:off x="6391275" y="2720340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12</xdr:col>
      <xdr:colOff>0</xdr:colOff>
      <xdr:row>104</xdr:row>
      <xdr:rowOff>161925</xdr:rowOff>
    </xdr:from>
    <xdr:to>
      <xdr:col>13</xdr:col>
      <xdr:colOff>0</xdr:colOff>
      <xdr:row>104</xdr:row>
      <xdr:rowOff>161925</xdr:rowOff>
    </xdr:to>
    <xdr:sp macro="" textlink="">
      <xdr:nvSpPr>
        <xdr:cNvPr id="37" name="Line 112">
          <a:extLst>
            <a:ext uri="{FF2B5EF4-FFF2-40B4-BE49-F238E27FC236}">
              <a16:creationId xmlns:a16="http://schemas.microsoft.com/office/drawing/2014/main" id="{AB831AAC-F3E9-4908-87E9-3E6C300469B8}"/>
            </a:ext>
          </a:extLst>
        </xdr:cNvPr>
        <xdr:cNvSpPr>
          <a:spLocks noChangeShapeType="1"/>
        </xdr:cNvSpPr>
      </xdr:nvSpPr>
      <xdr:spPr bwMode="auto">
        <a:xfrm>
          <a:off x="7820025" y="27222450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7</xdr:col>
      <xdr:colOff>0</xdr:colOff>
      <xdr:row>108</xdr:row>
      <xdr:rowOff>200025</xdr:rowOff>
    </xdr:from>
    <xdr:to>
      <xdr:col>9</xdr:col>
      <xdr:colOff>0</xdr:colOff>
      <xdr:row>108</xdr:row>
      <xdr:rowOff>200025</xdr:rowOff>
    </xdr:to>
    <xdr:sp macro="" textlink="">
      <xdr:nvSpPr>
        <xdr:cNvPr id="38" name="Line 111">
          <a:extLst>
            <a:ext uri="{FF2B5EF4-FFF2-40B4-BE49-F238E27FC236}">
              <a16:creationId xmlns:a16="http://schemas.microsoft.com/office/drawing/2014/main" id="{E9FD6ACB-FFFF-4D2A-A1D7-DE1E18443E7C}"/>
            </a:ext>
          </a:extLst>
        </xdr:cNvPr>
        <xdr:cNvSpPr>
          <a:spLocks noChangeShapeType="1"/>
        </xdr:cNvSpPr>
      </xdr:nvSpPr>
      <xdr:spPr bwMode="auto">
        <a:xfrm>
          <a:off x="6629400" y="30489525"/>
          <a:ext cx="4762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0</xdr:rowOff>
    </xdr:to>
    <xdr:sp macro="" textlink="">
      <xdr:nvSpPr>
        <xdr:cNvPr id="2" name="Line 59">
          <a:extLst>
            <a:ext uri="{FF2B5EF4-FFF2-40B4-BE49-F238E27FC236}">
              <a16:creationId xmlns:a16="http://schemas.microsoft.com/office/drawing/2014/main" id="{A891359B-ABA3-4B8C-B66A-3BCC35207709}"/>
            </a:ext>
          </a:extLst>
        </xdr:cNvPr>
        <xdr:cNvSpPr>
          <a:spLocks noChangeShapeType="1"/>
        </xdr:cNvSpPr>
      </xdr:nvSpPr>
      <xdr:spPr bwMode="auto">
        <a:xfrm>
          <a:off x="0" y="1600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11</xdr:col>
      <xdr:colOff>219075</xdr:colOff>
      <xdr:row>11</xdr:row>
      <xdr:rowOff>161925</xdr:rowOff>
    </xdr:from>
    <xdr:to>
      <xdr:col>15</xdr:col>
      <xdr:colOff>9525</xdr:colOff>
      <xdr:row>11</xdr:row>
      <xdr:rowOff>161925</xdr:rowOff>
    </xdr:to>
    <xdr:cxnSp macro="">
      <xdr:nvCxnSpPr>
        <xdr:cNvPr id="3" name="ลูกศรเชื่อมต่อแบบตรง 2">
          <a:extLst>
            <a:ext uri="{FF2B5EF4-FFF2-40B4-BE49-F238E27FC236}">
              <a16:creationId xmlns:a16="http://schemas.microsoft.com/office/drawing/2014/main" id="{8738305A-0081-4081-8A2E-EA981C463063}"/>
            </a:ext>
          </a:extLst>
        </xdr:cNvPr>
        <xdr:cNvCxnSpPr/>
      </xdr:nvCxnSpPr>
      <xdr:spPr>
        <a:xfrm>
          <a:off x="7839075" y="3095625"/>
          <a:ext cx="742950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9525</xdr:colOff>
      <xdr:row>56</xdr:row>
      <xdr:rowOff>152400</xdr:rowOff>
    </xdr:from>
    <xdr:to>
      <xdr:col>8</xdr:col>
      <xdr:colOff>209550</xdr:colOff>
      <xdr:row>56</xdr:row>
      <xdr:rowOff>152400</xdr:rowOff>
    </xdr:to>
    <xdr:cxnSp macro="">
      <xdr:nvCxnSpPr>
        <xdr:cNvPr id="4" name="ลูกศรเชื่อมต่อแบบตรง 3">
          <a:extLst>
            <a:ext uri="{FF2B5EF4-FFF2-40B4-BE49-F238E27FC236}">
              <a16:creationId xmlns:a16="http://schemas.microsoft.com/office/drawing/2014/main" id="{482C6BAD-0FA9-4AF1-8993-F49A7C4B3EEF}"/>
            </a:ext>
          </a:extLst>
        </xdr:cNvPr>
        <xdr:cNvCxnSpPr/>
      </xdr:nvCxnSpPr>
      <xdr:spPr>
        <a:xfrm>
          <a:off x="6438900" y="15087600"/>
          <a:ext cx="67627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81</xdr:row>
      <xdr:rowOff>161925</xdr:rowOff>
    </xdr:from>
    <xdr:to>
      <xdr:col>14</xdr:col>
      <xdr:colOff>219075</xdr:colOff>
      <xdr:row>81</xdr:row>
      <xdr:rowOff>161925</xdr:rowOff>
    </xdr:to>
    <xdr:cxnSp macro="">
      <xdr:nvCxnSpPr>
        <xdr:cNvPr id="5" name="ลูกศรเชื่อมต่อแบบตรง 4">
          <a:extLst>
            <a:ext uri="{FF2B5EF4-FFF2-40B4-BE49-F238E27FC236}">
              <a16:creationId xmlns:a16="http://schemas.microsoft.com/office/drawing/2014/main" id="{3ADF7066-BBFF-4452-8E23-1D33FD66844C}"/>
            </a:ext>
          </a:extLst>
        </xdr:cNvPr>
        <xdr:cNvCxnSpPr/>
      </xdr:nvCxnSpPr>
      <xdr:spPr>
        <a:xfrm>
          <a:off x="7858125" y="21764625"/>
          <a:ext cx="69532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9525</xdr:colOff>
      <xdr:row>106</xdr:row>
      <xdr:rowOff>152400</xdr:rowOff>
    </xdr:from>
    <xdr:to>
      <xdr:col>15</xdr:col>
      <xdr:colOff>0</xdr:colOff>
      <xdr:row>106</xdr:row>
      <xdr:rowOff>161925</xdr:rowOff>
    </xdr:to>
    <xdr:cxnSp macro="">
      <xdr:nvCxnSpPr>
        <xdr:cNvPr id="15" name="ลูกศรเชื่อมต่อแบบตรง 14">
          <a:extLst>
            <a:ext uri="{FF2B5EF4-FFF2-40B4-BE49-F238E27FC236}">
              <a16:creationId xmlns:a16="http://schemas.microsoft.com/office/drawing/2014/main" id="{CFD57D8C-F459-4EEF-8EF4-8795F18A1391}"/>
            </a:ext>
          </a:extLst>
        </xdr:cNvPr>
        <xdr:cNvCxnSpPr/>
      </xdr:nvCxnSpPr>
      <xdr:spPr>
        <a:xfrm>
          <a:off x="8343900" y="28422600"/>
          <a:ext cx="228600" cy="952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209550</xdr:colOff>
      <xdr:row>31</xdr:row>
      <xdr:rowOff>142875</xdr:rowOff>
    </xdr:from>
    <xdr:to>
      <xdr:col>18</xdr:col>
      <xdr:colOff>0</xdr:colOff>
      <xdr:row>31</xdr:row>
      <xdr:rowOff>152400</xdr:rowOff>
    </xdr:to>
    <xdr:cxnSp macro="">
      <xdr:nvCxnSpPr>
        <xdr:cNvPr id="17" name="ลูกศรเชื่อมต่อแบบตรง 16">
          <a:extLst>
            <a:ext uri="{FF2B5EF4-FFF2-40B4-BE49-F238E27FC236}">
              <a16:creationId xmlns:a16="http://schemas.microsoft.com/office/drawing/2014/main" id="{3482A3A1-7087-4382-9E36-0AB502DAF926}"/>
            </a:ext>
          </a:extLst>
        </xdr:cNvPr>
        <xdr:cNvCxnSpPr/>
      </xdr:nvCxnSpPr>
      <xdr:spPr>
        <a:xfrm flipV="1">
          <a:off x="8543925" y="8410575"/>
          <a:ext cx="742950" cy="952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"/>
  <sheetViews>
    <sheetView view="pageBreakPreview" topLeftCell="A87" zoomScaleNormal="100" zoomScaleSheetLayoutView="100" workbookViewId="0">
      <selection activeCell="G97" sqref="G97"/>
    </sheetView>
  </sheetViews>
  <sheetFormatPr defaultRowHeight="21" x14ac:dyDescent="0.35"/>
  <cols>
    <col min="1" max="1" width="20" style="2" customWidth="1"/>
    <col min="2" max="2" width="26.42578125" style="2" customWidth="1"/>
    <col min="3" max="3" width="23.7109375" style="2" customWidth="1"/>
    <col min="4" max="4" width="12.85546875" style="25" customWidth="1"/>
    <col min="5" max="5" width="16.140625" style="25" customWidth="1"/>
    <col min="6" max="6" width="15.5703125" style="53" customWidth="1"/>
    <col min="7" max="7" width="20.85546875" style="25" customWidth="1"/>
    <col min="8" max="8" width="13.28515625" style="25" customWidth="1"/>
    <col min="9" max="16384" width="9.140625" style="2"/>
  </cols>
  <sheetData>
    <row r="1" spans="1:11" x14ac:dyDescent="0.35">
      <c r="H1" s="10" t="s">
        <v>227</v>
      </c>
      <c r="I1" s="69"/>
      <c r="J1" s="69"/>
      <c r="K1" s="69"/>
    </row>
    <row r="2" spans="1:11" x14ac:dyDescent="0.35">
      <c r="A2" s="315" t="s">
        <v>464</v>
      </c>
      <c r="B2" s="315"/>
      <c r="C2" s="315"/>
      <c r="D2" s="315"/>
      <c r="E2" s="315"/>
      <c r="F2" s="315"/>
      <c r="G2" s="315"/>
      <c r="H2" s="315"/>
    </row>
    <row r="3" spans="1:11" x14ac:dyDescent="0.35">
      <c r="A3" s="234" t="s">
        <v>465</v>
      </c>
      <c r="B3" s="233"/>
      <c r="C3" s="233"/>
      <c r="D3" s="233"/>
      <c r="E3" s="233"/>
      <c r="F3" s="233"/>
      <c r="G3" s="233"/>
      <c r="H3" s="233"/>
    </row>
    <row r="4" spans="1:11" x14ac:dyDescent="0.35">
      <c r="A4" s="315" t="s">
        <v>466</v>
      </c>
      <c r="B4" s="315"/>
      <c r="C4" s="315"/>
      <c r="D4" s="315"/>
      <c r="E4" s="315"/>
      <c r="F4" s="315"/>
      <c r="G4" s="315"/>
      <c r="H4" s="315"/>
    </row>
    <row r="5" spans="1:11" x14ac:dyDescent="0.35">
      <c r="A5" s="315" t="s">
        <v>469</v>
      </c>
      <c r="B5" s="315"/>
      <c r="C5" s="315"/>
      <c r="D5" s="315"/>
      <c r="E5" s="315"/>
      <c r="F5" s="315"/>
      <c r="G5" s="315"/>
      <c r="H5" s="315"/>
    </row>
    <row r="6" spans="1:11" x14ac:dyDescent="0.35">
      <c r="A6" s="315" t="s">
        <v>3</v>
      </c>
      <c r="B6" s="315"/>
      <c r="C6" s="315"/>
      <c r="D6" s="315"/>
      <c r="E6" s="315"/>
      <c r="F6" s="315"/>
      <c r="G6" s="315"/>
      <c r="H6" s="315"/>
    </row>
    <row r="7" spans="1:11" ht="10.5" customHeight="1" x14ac:dyDescent="0.35"/>
    <row r="8" spans="1:11" s="25" customFormat="1" x14ac:dyDescent="0.35">
      <c r="A8" s="316" t="s">
        <v>228</v>
      </c>
      <c r="B8" s="316" t="s">
        <v>229</v>
      </c>
      <c r="C8" s="316" t="s">
        <v>230</v>
      </c>
      <c r="D8" s="313" t="s">
        <v>231</v>
      </c>
      <c r="E8" s="57" t="s">
        <v>4</v>
      </c>
      <c r="F8" s="311" t="s">
        <v>0</v>
      </c>
      <c r="G8" s="57" t="s">
        <v>1</v>
      </c>
      <c r="H8" s="313" t="s">
        <v>143</v>
      </c>
    </row>
    <row r="9" spans="1:11" x14ac:dyDescent="0.35">
      <c r="A9" s="317"/>
      <c r="B9" s="318"/>
      <c r="C9" s="319"/>
      <c r="D9" s="314"/>
      <c r="E9" s="58" t="s">
        <v>5</v>
      </c>
      <c r="F9" s="312"/>
      <c r="G9" s="58" t="s">
        <v>2</v>
      </c>
      <c r="H9" s="314"/>
    </row>
    <row r="10" spans="1:11" x14ac:dyDescent="0.35">
      <c r="A10" s="54" t="s">
        <v>315</v>
      </c>
      <c r="B10" s="15" t="s">
        <v>318</v>
      </c>
      <c r="C10" s="15" t="s">
        <v>235</v>
      </c>
      <c r="D10" s="14">
        <v>6</v>
      </c>
      <c r="E10" s="55">
        <f>D10*100/7</f>
        <v>85.714285714285708</v>
      </c>
      <c r="F10" s="18">
        <f>ยุทธ1!D57</f>
        <v>180000</v>
      </c>
      <c r="G10" s="55">
        <f>F10*100/330000</f>
        <v>54.545454545454547</v>
      </c>
      <c r="H10" s="106" t="s">
        <v>20</v>
      </c>
    </row>
    <row r="11" spans="1:11" x14ac:dyDescent="0.35">
      <c r="A11" s="30" t="s">
        <v>316</v>
      </c>
      <c r="B11" s="2" t="s">
        <v>320</v>
      </c>
      <c r="C11" s="30"/>
      <c r="D11" s="14"/>
      <c r="E11" s="55"/>
      <c r="F11" s="19"/>
      <c r="G11" s="14"/>
      <c r="H11" s="14" t="s">
        <v>7</v>
      </c>
    </row>
    <row r="12" spans="1:11" x14ac:dyDescent="0.35">
      <c r="A12" s="17"/>
      <c r="B12" s="21" t="s">
        <v>319</v>
      </c>
      <c r="C12" s="21"/>
      <c r="D12" s="20"/>
      <c r="E12" s="20"/>
      <c r="F12" s="127"/>
      <c r="G12" s="20"/>
      <c r="H12" s="20"/>
    </row>
    <row r="13" spans="1:11" x14ac:dyDescent="0.35">
      <c r="A13" s="17"/>
      <c r="B13" s="17" t="s">
        <v>321</v>
      </c>
      <c r="C13" s="17" t="s">
        <v>325</v>
      </c>
      <c r="D13" s="14">
        <v>1</v>
      </c>
      <c r="E13" s="55">
        <f>D13*100/4</f>
        <v>25</v>
      </c>
      <c r="F13" s="18">
        <f>ยุทธ1!D82</f>
        <v>20000</v>
      </c>
      <c r="G13" s="55">
        <f>F13*100/1170000</f>
        <v>1.7094017094017093</v>
      </c>
      <c r="H13" s="106" t="s">
        <v>20</v>
      </c>
    </row>
    <row r="14" spans="1:11" x14ac:dyDescent="0.35">
      <c r="A14" s="17"/>
      <c r="B14" s="139" t="s">
        <v>322</v>
      </c>
      <c r="C14" s="21" t="s">
        <v>326</v>
      </c>
      <c r="D14" s="20"/>
      <c r="E14" s="81"/>
      <c r="F14" s="183"/>
      <c r="G14" s="81"/>
      <c r="H14" s="184" t="s">
        <v>7</v>
      </c>
    </row>
    <row r="15" spans="1:11" x14ac:dyDescent="0.35">
      <c r="A15" s="17"/>
      <c r="B15" s="17" t="s">
        <v>323</v>
      </c>
      <c r="C15" s="17" t="s">
        <v>327</v>
      </c>
      <c r="D15" s="14">
        <v>2</v>
      </c>
      <c r="E15" s="55">
        <f>D15*100/8</f>
        <v>25</v>
      </c>
      <c r="F15" s="18">
        <f>ยุทธ1!D109</f>
        <v>40000</v>
      </c>
      <c r="G15" s="55">
        <f>F15*100/1250000</f>
        <v>3.2</v>
      </c>
      <c r="H15" s="106" t="s">
        <v>20</v>
      </c>
    </row>
    <row r="16" spans="1:11" x14ac:dyDescent="0.35">
      <c r="A16" s="17"/>
      <c r="B16" s="17" t="s">
        <v>324</v>
      </c>
      <c r="C16" s="17" t="s">
        <v>328</v>
      </c>
      <c r="D16" s="14"/>
      <c r="E16" s="55"/>
      <c r="F16" s="18"/>
      <c r="G16" s="55"/>
      <c r="H16" s="106" t="s">
        <v>7</v>
      </c>
    </row>
    <row r="17" spans="1:8" x14ac:dyDescent="0.35">
      <c r="A17" s="17"/>
      <c r="B17" s="17" t="s">
        <v>317</v>
      </c>
      <c r="C17" s="17"/>
      <c r="D17" s="14"/>
      <c r="E17" s="55"/>
      <c r="F17" s="18"/>
      <c r="G17" s="55"/>
      <c r="H17" s="106"/>
    </row>
    <row r="18" spans="1:8" s="1" customFormat="1" x14ac:dyDescent="0.35">
      <c r="A18" s="239" t="s">
        <v>88</v>
      </c>
      <c r="B18" s="95">
        <v>3</v>
      </c>
      <c r="C18" s="238">
        <v>3</v>
      </c>
      <c r="D18" s="95">
        <f>SUM(D10:D17)</f>
        <v>9</v>
      </c>
      <c r="E18" s="107">
        <f>D18*100/19</f>
        <v>47.368421052631582</v>
      </c>
      <c r="F18" s="108">
        <f>SUM(F10:F17)</f>
        <v>240000</v>
      </c>
      <c r="G18" s="107">
        <f>F18*100/2750000</f>
        <v>8.7272727272727266</v>
      </c>
      <c r="H18" s="95">
        <v>1</v>
      </c>
    </row>
    <row r="19" spans="1:8" x14ac:dyDescent="0.35">
      <c r="A19" s="54" t="s">
        <v>616</v>
      </c>
      <c r="B19" s="301" t="s">
        <v>613</v>
      </c>
      <c r="C19" s="109" t="s">
        <v>522</v>
      </c>
      <c r="D19" s="10">
        <v>1</v>
      </c>
      <c r="E19" s="12">
        <f>D19*100/1</f>
        <v>100</v>
      </c>
      <c r="F19" s="49">
        <v>150000</v>
      </c>
      <c r="G19" s="305">
        <f>F19*100/150000</f>
        <v>100</v>
      </c>
      <c r="H19" s="12" t="s">
        <v>35</v>
      </c>
    </row>
    <row r="20" spans="1:8" x14ac:dyDescent="0.35">
      <c r="A20" s="31" t="s">
        <v>617</v>
      </c>
      <c r="B20" s="301" t="s">
        <v>614</v>
      </c>
      <c r="C20" s="17"/>
      <c r="D20" s="10"/>
      <c r="E20" s="14"/>
      <c r="F20" s="49"/>
      <c r="G20" s="14"/>
      <c r="H20" s="14" t="s">
        <v>36</v>
      </c>
    </row>
    <row r="21" spans="1:8" x14ac:dyDescent="0.35">
      <c r="A21" s="31" t="s">
        <v>618</v>
      </c>
      <c r="B21" s="301" t="s">
        <v>615</v>
      </c>
      <c r="C21" s="15"/>
      <c r="E21" s="14"/>
      <c r="G21" s="14"/>
      <c r="H21" s="14"/>
    </row>
    <row r="22" spans="1:8" x14ac:dyDescent="0.35">
      <c r="A22" s="302" t="s">
        <v>88</v>
      </c>
      <c r="B22" s="303">
        <v>1</v>
      </c>
      <c r="C22" s="95">
        <v>1</v>
      </c>
      <c r="D22" s="303">
        <f>D19</f>
        <v>1</v>
      </c>
      <c r="E22" s="107">
        <f>D22*100/12</f>
        <v>8.3333333333333339</v>
      </c>
      <c r="F22" s="304">
        <f>F19</f>
        <v>150000</v>
      </c>
      <c r="G22" s="306">
        <f>F22*100/7981000</f>
        <v>1.8794637263500815</v>
      </c>
      <c r="H22" s="95">
        <v>1</v>
      </c>
    </row>
    <row r="23" spans="1:8" x14ac:dyDescent="0.35">
      <c r="A23" s="307"/>
      <c r="B23" s="300"/>
      <c r="C23" s="300"/>
      <c r="D23" s="300"/>
      <c r="E23" s="308"/>
      <c r="F23" s="309"/>
      <c r="G23" s="310"/>
      <c r="H23" s="300"/>
    </row>
    <row r="24" spans="1:8" x14ac:dyDescent="0.35">
      <c r="A24" s="307"/>
      <c r="B24" s="300"/>
      <c r="C24" s="300"/>
      <c r="D24" s="300"/>
      <c r="E24" s="308"/>
      <c r="F24" s="309"/>
      <c r="G24" s="310"/>
      <c r="H24" s="300"/>
    </row>
    <row r="25" spans="1:8" x14ac:dyDescent="0.35">
      <c r="A25" s="307"/>
      <c r="B25" s="300"/>
      <c r="C25" s="300"/>
      <c r="D25" s="300"/>
      <c r="E25" s="308"/>
      <c r="F25" s="309"/>
      <c r="G25" s="310"/>
      <c r="H25" s="300"/>
    </row>
    <row r="26" spans="1:8" x14ac:dyDescent="0.35">
      <c r="A26" s="307"/>
      <c r="B26" s="300"/>
      <c r="C26" s="300"/>
      <c r="D26" s="300"/>
      <c r="E26" s="308"/>
      <c r="F26" s="309"/>
      <c r="G26" s="310"/>
      <c r="H26" s="300"/>
    </row>
    <row r="27" spans="1:8" x14ac:dyDescent="0.35">
      <c r="A27" s="9"/>
      <c r="B27" s="9"/>
      <c r="C27" s="9"/>
      <c r="D27" s="10"/>
      <c r="E27" s="10"/>
      <c r="F27" s="42"/>
      <c r="G27" s="10"/>
      <c r="H27" s="10" t="s">
        <v>227</v>
      </c>
    </row>
    <row r="28" spans="1:8" x14ac:dyDescent="0.35">
      <c r="A28" s="9"/>
      <c r="B28" s="9"/>
      <c r="C28" s="9"/>
      <c r="D28" s="10"/>
      <c r="E28" s="10"/>
      <c r="F28" s="42"/>
      <c r="G28" s="10"/>
      <c r="H28" s="9"/>
    </row>
    <row r="29" spans="1:8" s="25" customFormat="1" ht="21" customHeight="1" x14ac:dyDescent="0.35">
      <c r="A29" s="316" t="s">
        <v>228</v>
      </c>
      <c r="B29" s="316" t="s">
        <v>229</v>
      </c>
      <c r="C29" s="316" t="s">
        <v>230</v>
      </c>
      <c r="D29" s="313" t="s">
        <v>231</v>
      </c>
      <c r="E29" s="176" t="s">
        <v>4</v>
      </c>
      <c r="F29" s="311" t="s">
        <v>0</v>
      </c>
      <c r="G29" s="176" t="s">
        <v>1</v>
      </c>
      <c r="H29" s="313" t="s">
        <v>143</v>
      </c>
    </row>
    <row r="30" spans="1:8" x14ac:dyDescent="0.35">
      <c r="A30" s="317"/>
      <c r="B30" s="318"/>
      <c r="C30" s="319"/>
      <c r="D30" s="314"/>
      <c r="E30" s="177" t="s">
        <v>5</v>
      </c>
      <c r="F30" s="312"/>
      <c r="G30" s="177" t="s">
        <v>2</v>
      </c>
      <c r="H30" s="314"/>
    </row>
    <row r="31" spans="1:8" x14ac:dyDescent="0.35">
      <c r="A31" s="31" t="s">
        <v>571</v>
      </c>
      <c r="B31" s="15" t="s">
        <v>574</v>
      </c>
      <c r="C31" s="15" t="s">
        <v>325</v>
      </c>
      <c r="D31" s="14">
        <v>1</v>
      </c>
      <c r="E31" s="55">
        <f>D31*100/3</f>
        <v>33.333333333333336</v>
      </c>
      <c r="F31" s="18">
        <f>ยุทธ3!D15</f>
        <v>10000</v>
      </c>
      <c r="G31" s="55">
        <f>F31*100/80000</f>
        <v>12.5</v>
      </c>
      <c r="H31" s="106" t="s">
        <v>20</v>
      </c>
    </row>
    <row r="32" spans="1:8" x14ac:dyDescent="0.35">
      <c r="A32" s="30" t="s">
        <v>572</v>
      </c>
      <c r="B32" s="2" t="s">
        <v>575</v>
      </c>
      <c r="C32" s="17" t="s">
        <v>326</v>
      </c>
      <c r="D32" s="14"/>
      <c r="E32" s="55"/>
      <c r="F32" s="19"/>
      <c r="G32" s="14"/>
      <c r="H32" s="14" t="s">
        <v>7</v>
      </c>
    </row>
    <row r="33" spans="1:8" x14ac:dyDescent="0.35">
      <c r="A33" s="30" t="s">
        <v>573</v>
      </c>
      <c r="B33" s="21" t="s">
        <v>576</v>
      </c>
      <c r="C33" s="21"/>
      <c r="D33" s="20"/>
      <c r="E33" s="20"/>
      <c r="F33" s="127"/>
      <c r="G33" s="20"/>
      <c r="H33" s="20"/>
    </row>
    <row r="34" spans="1:8" s="1" customFormat="1" x14ac:dyDescent="0.35">
      <c r="A34" s="239" t="s">
        <v>88</v>
      </c>
      <c r="B34" s="95">
        <v>1</v>
      </c>
      <c r="C34" s="238">
        <v>1</v>
      </c>
      <c r="D34" s="95">
        <f>D31</f>
        <v>1</v>
      </c>
      <c r="E34" s="107">
        <f>D34*100/12</f>
        <v>8.3333333333333339</v>
      </c>
      <c r="F34" s="108">
        <f>F31</f>
        <v>10000</v>
      </c>
      <c r="G34" s="107">
        <f>F34*100/280000</f>
        <v>3.5714285714285716</v>
      </c>
      <c r="H34" s="95">
        <v>1</v>
      </c>
    </row>
    <row r="35" spans="1:8" x14ac:dyDescent="0.35">
      <c r="A35" s="180" t="s">
        <v>342</v>
      </c>
      <c r="B35" s="185"/>
      <c r="C35" s="186"/>
      <c r="D35" s="187"/>
      <c r="E35" s="187"/>
      <c r="F35" s="188"/>
      <c r="G35" s="187"/>
      <c r="H35" s="189"/>
    </row>
    <row r="36" spans="1:8" x14ac:dyDescent="0.35">
      <c r="A36" s="30" t="s">
        <v>330</v>
      </c>
      <c r="B36" s="17" t="s">
        <v>333</v>
      </c>
      <c r="C36" s="17" t="s">
        <v>242</v>
      </c>
      <c r="D36" s="14">
        <v>6</v>
      </c>
      <c r="E36" s="55">
        <f>D36*100/10</f>
        <v>60</v>
      </c>
      <c r="F36" s="19">
        <f>ยุทธ5!D66</f>
        <v>1048733</v>
      </c>
      <c r="G36" s="55">
        <f>F36*100/1600159</f>
        <v>65.539299532108998</v>
      </c>
      <c r="H36" s="14" t="s">
        <v>21</v>
      </c>
    </row>
    <row r="37" spans="1:8" x14ac:dyDescent="0.35">
      <c r="A37" s="30" t="s">
        <v>331</v>
      </c>
      <c r="B37" s="17" t="s">
        <v>334</v>
      </c>
      <c r="C37" s="17"/>
      <c r="D37" s="14"/>
      <c r="E37" s="55"/>
      <c r="F37" s="19"/>
      <c r="G37" s="55"/>
      <c r="H37" s="14"/>
    </row>
    <row r="38" spans="1:8" x14ac:dyDescent="0.35">
      <c r="A38" s="30" t="s">
        <v>332</v>
      </c>
      <c r="B38" s="17" t="s">
        <v>335</v>
      </c>
      <c r="C38" s="17"/>
      <c r="D38" s="14"/>
      <c r="E38" s="55"/>
      <c r="F38" s="19"/>
      <c r="G38" s="55"/>
      <c r="H38" s="14"/>
    </row>
    <row r="39" spans="1:8" x14ac:dyDescent="0.35">
      <c r="A39" s="17"/>
      <c r="B39" s="21" t="s">
        <v>336</v>
      </c>
      <c r="C39" s="21"/>
      <c r="D39" s="20"/>
      <c r="E39" s="81"/>
      <c r="F39" s="127"/>
      <c r="G39" s="81"/>
      <c r="H39" s="20"/>
    </row>
    <row r="40" spans="1:8" x14ac:dyDescent="0.35">
      <c r="A40" s="17"/>
      <c r="B40" s="17" t="s">
        <v>337</v>
      </c>
      <c r="C40" s="17" t="s">
        <v>325</v>
      </c>
      <c r="D40" s="14">
        <v>5</v>
      </c>
      <c r="E40" s="55">
        <f>D40*100/19</f>
        <v>26.315789473684209</v>
      </c>
      <c r="F40" s="19">
        <f>ยุทธ5!D124</f>
        <v>75000</v>
      </c>
      <c r="G40" s="55">
        <f>F40*100/760000</f>
        <v>9.8684210526315788</v>
      </c>
      <c r="H40" s="106" t="s">
        <v>20</v>
      </c>
    </row>
    <row r="41" spans="1:8" x14ac:dyDescent="0.35">
      <c r="A41" s="17"/>
      <c r="B41" s="17" t="s">
        <v>338</v>
      </c>
      <c r="C41" s="17" t="s">
        <v>326</v>
      </c>
      <c r="D41" s="14"/>
      <c r="E41" s="55"/>
      <c r="F41" s="19"/>
      <c r="G41" s="55"/>
      <c r="H41" s="106" t="s">
        <v>7</v>
      </c>
    </row>
    <row r="42" spans="1:8" x14ac:dyDescent="0.35">
      <c r="A42" s="17"/>
      <c r="B42" s="21" t="s">
        <v>339</v>
      </c>
      <c r="C42" s="21"/>
      <c r="D42" s="20"/>
      <c r="E42" s="81"/>
      <c r="F42" s="127"/>
      <c r="G42" s="81"/>
      <c r="H42" s="20"/>
    </row>
    <row r="43" spans="1:8" x14ac:dyDescent="0.35">
      <c r="A43" s="17"/>
      <c r="B43" s="13" t="s">
        <v>340</v>
      </c>
      <c r="C43" s="13" t="s">
        <v>244</v>
      </c>
      <c r="D43" s="12">
        <v>8</v>
      </c>
      <c r="E43" s="55">
        <f>D43*100/20</f>
        <v>40</v>
      </c>
      <c r="F43" s="24">
        <f>ยุทธ5!D225</f>
        <v>148000</v>
      </c>
      <c r="G43" s="55">
        <f>F43*100/600000</f>
        <v>24.666666666666668</v>
      </c>
      <c r="H43" s="190" t="s">
        <v>87</v>
      </c>
    </row>
    <row r="44" spans="1:8" x14ac:dyDescent="0.35">
      <c r="A44" s="17"/>
      <c r="B44" s="21" t="s">
        <v>341</v>
      </c>
      <c r="C44" s="21"/>
      <c r="D44" s="20"/>
      <c r="E44" s="81"/>
      <c r="F44" s="127"/>
      <c r="G44" s="81"/>
      <c r="H44" s="20"/>
    </row>
    <row r="45" spans="1:8" x14ac:dyDescent="0.35">
      <c r="A45" s="85"/>
      <c r="B45" s="13" t="s">
        <v>343</v>
      </c>
      <c r="C45" s="84" t="s">
        <v>372</v>
      </c>
      <c r="D45" s="14">
        <v>2</v>
      </c>
      <c r="E45" s="55">
        <f>D45*100/4</f>
        <v>50</v>
      </c>
      <c r="F45" s="19">
        <f>ยุทธ5!D242</f>
        <v>30000</v>
      </c>
      <c r="G45" s="55">
        <f>F45*100/350000</f>
        <v>8.5714285714285712</v>
      </c>
      <c r="H45" s="14" t="s">
        <v>21</v>
      </c>
    </row>
    <row r="46" spans="1:8" x14ac:dyDescent="0.35">
      <c r="A46" s="85"/>
      <c r="B46" s="17" t="s">
        <v>344</v>
      </c>
      <c r="C46" s="17" t="s">
        <v>373</v>
      </c>
      <c r="D46" s="14"/>
      <c r="E46" s="55"/>
      <c r="F46" s="19"/>
      <c r="G46" s="55"/>
      <c r="H46" s="14"/>
    </row>
    <row r="47" spans="1:8" x14ac:dyDescent="0.35">
      <c r="A47" s="85"/>
      <c r="B47" s="17" t="s">
        <v>345</v>
      </c>
      <c r="C47" s="84"/>
      <c r="D47" s="14"/>
      <c r="E47" s="55"/>
      <c r="F47" s="19"/>
      <c r="G47" s="55"/>
      <c r="H47" s="106"/>
    </row>
    <row r="48" spans="1:8" s="1" customFormat="1" x14ac:dyDescent="0.35">
      <c r="A48" s="239" t="s">
        <v>88</v>
      </c>
      <c r="B48" s="95">
        <v>4</v>
      </c>
      <c r="C48" s="95">
        <v>4</v>
      </c>
      <c r="D48" s="95">
        <f>SUM(D36:D47)</f>
        <v>21</v>
      </c>
      <c r="E48" s="107">
        <f>D48*100/60</f>
        <v>35</v>
      </c>
      <c r="F48" s="108">
        <f>SUM(F36:F47)</f>
        <v>1301733</v>
      </c>
      <c r="G48" s="107">
        <f>F48*100/4040159</f>
        <v>32.219845803098345</v>
      </c>
      <c r="H48" s="95">
        <v>3</v>
      </c>
    </row>
    <row r="49" spans="1:8" x14ac:dyDescent="0.35">
      <c r="A49" s="45"/>
      <c r="B49" s="45"/>
      <c r="C49" s="45"/>
      <c r="D49" s="50"/>
      <c r="E49" s="50"/>
      <c r="F49" s="51"/>
      <c r="G49" s="50"/>
      <c r="H49" s="50"/>
    </row>
    <row r="50" spans="1:8" x14ac:dyDescent="0.35">
      <c r="A50" s="9"/>
      <c r="B50" s="9"/>
      <c r="C50" s="9"/>
      <c r="D50" s="10"/>
      <c r="E50" s="10"/>
      <c r="F50" s="42"/>
      <c r="G50" s="10"/>
      <c r="H50" s="10"/>
    </row>
    <row r="51" spans="1:8" x14ac:dyDescent="0.35">
      <c r="A51" s="9"/>
      <c r="B51" s="9"/>
      <c r="C51" s="9"/>
      <c r="D51" s="10"/>
      <c r="E51" s="10"/>
      <c r="F51" s="42"/>
      <c r="G51" s="10"/>
      <c r="H51" s="10"/>
    </row>
    <row r="52" spans="1:8" x14ac:dyDescent="0.35">
      <c r="A52" s="9"/>
      <c r="B52" s="9"/>
      <c r="C52" s="9"/>
      <c r="D52" s="10"/>
      <c r="E52" s="10"/>
      <c r="F52" s="42"/>
      <c r="G52" s="10"/>
      <c r="H52" s="10"/>
    </row>
    <row r="53" spans="1:8" x14ac:dyDescent="0.35">
      <c r="A53" s="9"/>
      <c r="B53" s="9"/>
      <c r="C53" s="9"/>
      <c r="D53" s="10"/>
      <c r="E53" s="10"/>
      <c r="F53" s="42"/>
      <c r="G53" s="10"/>
      <c r="H53" s="10" t="s">
        <v>227</v>
      </c>
    </row>
    <row r="54" spans="1:8" x14ac:dyDescent="0.35">
      <c r="A54" s="9"/>
      <c r="B54" s="9"/>
      <c r="C54" s="9"/>
      <c r="D54" s="10"/>
      <c r="E54" s="10"/>
      <c r="F54" s="42"/>
      <c r="G54" s="10"/>
      <c r="H54" s="10"/>
    </row>
    <row r="55" spans="1:8" s="25" customFormat="1" ht="21" customHeight="1" x14ac:dyDescent="0.35">
      <c r="A55" s="316" t="s">
        <v>228</v>
      </c>
      <c r="B55" s="316" t="s">
        <v>229</v>
      </c>
      <c r="C55" s="316" t="s">
        <v>230</v>
      </c>
      <c r="D55" s="313" t="s">
        <v>231</v>
      </c>
      <c r="E55" s="176" t="s">
        <v>4</v>
      </c>
      <c r="F55" s="311" t="s">
        <v>0</v>
      </c>
      <c r="G55" s="176" t="s">
        <v>1</v>
      </c>
      <c r="H55" s="313" t="s">
        <v>143</v>
      </c>
    </row>
    <row r="56" spans="1:8" x14ac:dyDescent="0.35">
      <c r="A56" s="317"/>
      <c r="B56" s="318"/>
      <c r="C56" s="319"/>
      <c r="D56" s="314"/>
      <c r="E56" s="177" t="s">
        <v>5</v>
      </c>
      <c r="F56" s="312"/>
      <c r="G56" s="177" t="s">
        <v>2</v>
      </c>
      <c r="H56" s="314"/>
    </row>
    <row r="57" spans="1:8" x14ac:dyDescent="0.35">
      <c r="A57" s="54" t="s">
        <v>347</v>
      </c>
      <c r="B57" s="109" t="s">
        <v>351</v>
      </c>
      <c r="C57" s="17" t="s">
        <v>372</v>
      </c>
      <c r="D57" s="14">
        <v>4</v>
      </c>
      <c r="E57" s="55">
        <f>D57*100/4</f>
        <v>100</v>
      </c>
      <c r="F57" s="35">
        <f>ยุทธ6!D37</f>
        <v>105000</v>
      </c>
      <c r="G57" s="55">
        <f>F57*100/270000</f>
        <v>38.888888888888886</v>
      </c>
      <c r="H57" s="14" t="s">
        <v>21</v>
      </c>
    </row>
    <row r="58" spans="1:8" x14ac:dyDescent="0.35">
      <c r="A58" s="31" t="s">
        <v>348</v>
      </c>
      <c r="B58" s="15" t="s">
        <v>352</v>
      </c>
      <c r="C58" s="17" t="s">
        <v>373</v>
      </c>
      <c r="D58" s="14"/>
      <c r="E58" s="14"/>
      <c r="F58" s="19"/>
      <c r="G58" s="14"/>
      <c r="H58" s="14"/>
    </row>
    <row r="59" spans="1:8" x14ac:dyDescent="0.35">
      <c r="A59" s="30" t="s">
        <v>349</v>
      </c>
      <c r="B59" s="17" t="s">
        <v>353</v>
      </c>
      <c r="C59" s="17"/>
      <c r="D59" s="14"/>
      <c r="E59" s="14"/>
      <c r="F59" s="19"/>
      <c r="G59" s="14"/>
      <c r="H59" s="14"/>
    </row>
    <row r="60" spans="1:8" x14ac:dyDescent="0.35">
      <c r="A60" s="30" t="s">
        <v>350</v>
      </c>
      <c r="B60" s="21" t="s">
        <v>350</v>
      </c>
      <c r="C60" s="21"/>
      <c r="D60" s="20"/>
      <c r="E60" s="81"/>
      <c r="F60" s="41"/>
      <c r="G60" s="81"/>
      <c r="H60" s="20"/>
    </row>
    <row r="61" spans="1:8" x14ac:dyDescent="0.35">
      <c r="A61" s="17"/>
      <c r="B61" s="17" t="s">
        <v>354</v>
      </c>
      <c r="C61" s="17" t="s">
        <v>372</v>
      </c>
      <c r="D61" s="14">
        <v>1</v>
      </c>
      <c r="E61" s="55">
        <f>D61*100/3</f>
        <v>33.333333333333336</v>
      </c>
      <c r="F61" s="35">
        <f>ยุทธ6!D55</f>
        <v>5000</v>
      </c>
      <c r="G61" s="55">
        <f>F61*100/70000</f>
        <v>7.1428571428571432</v>
      </c>
      <c r="H61" s="14" t="s">
        <v>21</v>
      </c>
    </row>
    <row r="62" spans="1:8" x14ac:dyDescent="0.35">
      <c r="A62" s="17"/>
      <c r="B62" s="17" t="s">
        <v>355</v>
      </c>
      <c r="C62" s="17" t="s">
        <v>373</v>
      </c>
      <c r="D62" s="14"/>
      <c r="E62" s="55"/>
      <c r="F62" s="35"/>
      <c r="G62" s="55"/>
      <c r="H62" s="14"/>
    </row>
    <row r="63" spans="1:8" x14ac:dyDescent="0.35">
      <c r="A63" s="17"/>
      <c r="B63" s="17" t="s">
        <v>356</v>
      </c>
      <c r="C63" s="17"/>
      <c r="D63" s="14"/>
      <c r="E63" s="55"/>
      <c r="F63" s="35"/>
      <c r="G63" s="55"/>
      <c r="H63" s="14"/>
    </row>
    <row r="64" spans="1:8" s="1" customFormat="1" x14ac:dyDescent="0.35">
      <c r="A64" s="239" t="s">
        <v>88</v>
      </c>
      <c r="B64" s="95">
        <v>2</v>
      </c>
      <c r="C64" s="95">
        <v>1</v>
      </c>
      <c r="D64" s="95">
        <f>SUM(D57:D63)</f>
        <v>5</v>
      </c>
      <c r="E64" s="107">
        <f>D64*100/7</f>
        <v>71.428571428571431</v>
      </c>
      <c r="F64" s="108">
        <f>SUM(F57:F63)</f>
        <v>110000</v>
      </c>
      <c r="G64" s="107">
        <f>F64*100/340000</f>
        <v>32.352941176470587</v>
      </c>
      <c r="H64" s="95">
        <v>1</v>
      </c>
    </row>
    <row r="65" spans="1:8" x14ac:dyDescent="0.35">
      <c r="A65" s="54" t="s">
        <v>357</v>
      </c>
      <c r="B65" s="109" t="s">
        <v>361</v>
      </c>
      <c r="C65" s="15" t="s">
        <v>522</v>
      </c>
      <c r="D65" s="14">
        <v>3</v>
      </c>
      <c r="E65" s="55">
        <f>D65*100/9</f>
        <v>33.333333333333336</v>
      </c>
      <c r="F65" s="19">
        <f>ยุทธ7!D24</f>
        <v>2539200</v>
      </c>
      <c r="G65" s="55">
        <f>F65*100/5560000</f>
        <v>45.669064748201436</v>
      </c>
      <c r="H65" s="161" t="s">
        <v>87</v>
      </c>
    </row>
    <row r="66" spans="1:8" x14ac:dyDescent="0.35">
      <c r="A66" s="31" t="s">
        <v>359</v>
      </c>
      <c r="B66" s="15" t="s">
        <v>362</v>
      </c>
      <c r="C66" s="21"/>
      <c r="D66" s="20"/>
      <c r="E66" s="20"/>
      <c r="F66" s="127"/>
      <c r="G66" s="20"/>
      <c r="H66" s="20"/>
    </row>
    <row r="67" spans="1:8" x14ac:dyDescent="0.35">
      <c r="A67" s="30" t="s">
        <v>360</v>
      </c>
      <c r="B67" s="17" t="s">
        <v>360</v>
      </c>
      <c r="C67" s="15" t="s">
        <v>523</v>
      </c>
      <c r="D67" s="14">
        <v>2</v>
      </c>
      <c r="E67" s="55">
        <f>D67*100/4</f>
        <v>50</v>
      </c>
      <c r="F67" s="19">
        <f>ยุทธ7!D42</f>
        <v>15000</v>
      </c>
      <c r="G67" s="55">
        <f>F67*100/192000</f>
        <v>7.8125</v>
      </c>
      <c r="H67" s="161" t="s">
        <v>87</v>
      </c>
    </row>
    <row r="68" spans="1:8" x14ac:dyDescent="0.35">
      <c r="A68" s="30"/>
      <c r="B68" s="17"/>
      <c r="C68" s="21"/>
      <c r="D68" s="20"/>
      <c r="E68" s="81"/>
      <c r="F68" s="41"/>
      <c r="G68" s="81"/>
      <c r="H68" s="222" t="s">
        <v>444</v>
      </c>
    </row>
    <row r="69" spans="1:8" s="1" customFormat="1" x14ac:dyDescent="0.35">
      <c r="A69" s="95" t="s">
        <v>88</v>
      </c>
      <c r="B69" s="95">
        <v>1</v>
      </c>
      <c r="C69" s="238">
        <v>2</v>
      </c>
      <c r="D69" s="95">
        <f>SUM(D65:D68)</f>
        <v>5</v>
      </c>
      <c r="E69" s="107">
        <f>D69*100/14</f>
        <v>35.714285714285715</v>
      </c>
      <c r="F69" s="108">
        <f>SUM(F65:F68)</f>
        <v>2554200</v>
      </c>
      <c r="G69" s="107">
        <f>F69*100/5782000</f>
        <v>44.175025942580419</v>
      </c>
      <c r="H69" s="95">
        <v>2</v>
      </c>
    </row>
    <row r="70" spans="1:8" x14ac:dyDescent="0.35">
      <c r="A70" s="9"/>
      <c r="B70" s="9"/>
      <c r="C70" s="9"/>
      <c r="D70" s="10"/>
      <c r="E70" s="182"/>
      <c r="F70" s="42"/>
      <c r="G70" s="182"/>
      <c r="H70" s="10"/>
    </row>
    <row r="71" spans="1:8" x14ac:dyDescent="0.35">
      <c r="A71" s="9"/>
      <c r="B71" s="9"/>
      <c r="C71" s="9"/>
      <c r="D71" s="10"/>
      <c r="E71" s="182"/>
      <c r="F71" s="42"/>
      <c r="G71" s="182"/>
      <c r="H71" s="10"/>
    </row>
    <row r="72" spans="1:8" x14ac:dyDescent="0.35">
      <c r="A72" s="9"/>
      <c r="B72" s="9"/>
      <c r="C72" s="9"/>
      <c r="D72" s="10"/>
      <c r="E72" s="182"/>
      <c r="F72" s="42"/>
      <c r="G72" s="182"/>
      <c r="H72" s="10"/>
    </row>
    <row r="73" spans="1:8" x14ac:dyDescent="0.35">
      <c r="A73" s="9"/>
      <c r="B73" s="9"/>
      <c r="C73" s="9"/>
      <c r="D73" s="10"/>
      <c r="E73" s="182"/>
      <c r="F73" s="42"/>
      <c r="G73" s="182"/>
      <c r="H73" s="10"/>
    </row>
    <row r="74" spans="1:8" x14ac:dyDescent="0.35">
      <c r="A74" s="9"/>
      <c r="B74" s="9"/>
      <c r="C74" s="9"/>
      <c r="D74" s="10"/>
      <c r="E74" s="182"/>
      <c r="F74" s="42"/>
      <c r="G74" s="182"/>
      <c r="H74" s="10"/>
    </row>
    <row r="75" spans="1:8" x14ac:dyDescent="0.35">
      <c r="A75" s="9"/>
      <c r="B75" s="9"/>
      <c r="C75" s="9"/>
      <c r="D75" s="10"/>
      <c r="E75" s="182"/>
      <c r="F75" s="42"/>
      <c r="G75" s="182"/>
      <c r="H75" s="10"/>
    </row>
    <row r="76" spans="1:8" x14ac:dyDescent="0.35">
      <c r="A76" s="9"/>
      <c r="B76" s="9"/>
      <c r="C76" s="9"/>
      <c r="D76" s="10"/>
      <c r="E76" s="182"/>
      <c r="F76" s="42"/>
      <c r="G76" s="182"/>
      <c r="H76" s="10"/>
    </row>
    <row r="77" spans="1:8" x14ac:dyDescent="0.35">
      <c r="A77" s="9"/>
      <c r="B77" s="9"/>
      <c r="C77" s="9"/>
      <c r="D77" s="10"/>
      <c r="E77" s="182"/>
      <c r="F77" s="42"/>
      <c r="G77" s="182"/>
      <c r="H77" s="10"/>
    </row>
    <row r="78" spans="1:8" x14ac:dyDescent="0.35">
      <c r="A78" s="9"/>
      <c r="B78" s="9"/>
      <c r="C78" s="9"/>
      <c r="D78" s="10"/>
      <c r="E78" s="182"/>
      <c r="F78" s="42"/>
      <c r="G78" s="182"/>
      <c r="H78" s="10"/>
    </row>
    <row r="79" spans="1:8" x14ac:dyDescent="0.35">
      <c r="A79" s="9"/>
      <c r="B79" s="9"/>
      <c r="C79" s="9"/>
      <c r="D79" s="10"/>
      <c r="E79" s="10"/>
      <c r="F79" s="42"/>
      <c r="G79" s="10"/>
      <c r="H79" s="10" t="s">
        <v>227</v>
      </c>
    </row>
    <row r="80" spans="1:8" x14ac:dyDescent="0.35">
      <c r="A80" s="9"/>
      <c r="B80" s="9"/>
      <c r="C80" s="9"/>
      <c r="D80" s="10"/>
      <c r="E80" s="10"/>
      <c r="F80" s="42"/>
      <c r="G80" s="10"/>
      <c r="H80" s="10"/>
    </row>
    <row r="81" spans="1:8" s="149" customFormat="1" ht="21" customHeight="1" x14ac:dyDescent="0.35">
      <c r="A81" s="316" t="s">
        <v>228</v>
      </c>
      <c r="B81" s="316" t="s">
        <v>229</v>
      </c>
      <c r="C81" s="316" t="s">
        <v>230</v>
      </c>
      <c r="D81" s="313" t="s">
        <v>231</v>
      </c>
      <c r="E81" s="176" t="s">
        <v>4</v>
      </c>
      <c r="F81" s="311" t="s">
        <v>0</v>
      </c>
      <c r="G81" s="176" t="s">
        <v>1</v>
      </c>
      <c r="H81" s="313" t="s">
        <v>143</v>
      </c>
    </row>
    <row r="82" spans="1:8" x14ac:dyDescent="0.35">
      <c r="A82" s="317"/>
      <c r="B82" s="318"/>
      <c r="C82" s="319"/>
      <c r="D82" s="314"/>
      <c r="E82" s="177" t="s">
        <v>5</v>
      </c>
      <c r="F82" s="312"/>
      <c r="G82" s="177" t="s">
        <v>2</v>
      </c>
      <c r="H82" s="314"/>
    </row>
    <row r="83" spans="1:8" x14ac:dyDescent="0.35">
      <c r="A83" s="54" t="s">
        <v>363</v>
      </c>
      <c r="B83" s="109" t="s">
        <v>367</v>
      </c>
      <c r="C83" s="109" t="s">
        <v>325</v>
      </c>
      <c r="D83" s="12">
        <v>1</v>
      </c>
      <c r="E83" s="55">
        <f>D83*100/3</f>
        <v>33.333333333333336</v>
      </c>
      <c r="F83" s="24">
        <f>ยุทธ8!D16</f>
        <v>15000</v>
      </c>
      <c r="G83" s="55">
        <f>F83*100/60000</f>
        <v>25</v>
      </c>
      <c r="H83" s="223" t="s">
        <v>20</v>
      </c>
    </row>
    <row r="84" spans="1:8" x14ac:dyDescent="0.35">
      <c r="A84" s="31" t="s">
        <v>364</v>
      </c>
      <c r="B84" s="37" t="s">
        <v>368</v>
      </c>
      <c r="C84" s="37" t="s">
        <v>326</v>
      </c>
      <c r="D84" s="20"/>
      <c r="E84" s="20"/>
      <c r="F84" s="127"/>
      <c r="G84" s="20"/>
      <c r="H84" s="184" t="s">
        <v>7</v>
      </c>
    </row>
    <row r="85" spans="1:8" x14ac:dyDescent="0.35">
      <c r="A85" s="30" t="s">
        <v>365</v>
      </c>
      <c r="B85" s="17" t="s">
        <v>369</v>
      </c>
      <c r="C85" s="17" t="s">
        <v>235</v>
      </c>
      <c r="D85" s="14">
        <v>14</v>
      </c>
      <c r="E85" s="55">
        <f>D85*100/21</f>
        <v>66.666666666666671</v>
      </c>
      <c r="F85" s="35">
        <f>ยุทธ8!D118</f>
        <v>2361680</v>
      </c>
      <c r="G85" s="55">
        <f>F85*100/5627600</f>
        <v>41.96602459307698</v>
      </c>
      <c r="H85" s="161" t="s">
        <v>445</v>
      </c>
    </row>
    <row r="86" spans="1:8" x14ac:dyDescent="0.35">
      <c r="A86" s="30" t="s">
        <v>366</v>
      </c>
      <c r="B86" s="17" t="s">
        <v>370</v>
      </c>
      <c r="C86" s="21"/>
      <c r="D86" s="20"/>
      <c r="E86" s="20"/>
      <c r="F86" s="127"/>
      <c r="G86" s="20"/>
      <c r="H86" s="222" t="s">
        <v>22</v>
      </c>
    </row>
    <row r="87" spans="1:8" x14ac:dyDescent="0.35">
      <c r="A87" s="30"/>
      <c r="B87" s="17" t="s">
        <v>371</v>
      </c>
      <c r="C87" s="17" t="s">
        <v>286</v>
      </c>
      <c r="D87" s="14">
        <v>2</v>
      </c>
      <c r="E87" s="55">
        <f>D87*100/5</f>
        <v>40</v>
      </c>
      <c r="F87" s="35">
        <f>ยุทธ8!D136</f>
        <v>260280</v>
      </c>
      <c r="G87" s="55">
        <f>F87*100/633800</f>
        <v>41.066582518144529</v>
      </c>
      <c r="H87" s="14" t="s">
        <v>21</v>
      </c>
    </row>
    <row r="88" spans="1:8" x14ac:dyDescent="0.35">
      <c r="A88" s="17"/>
      <c r="B88" s="181">
        <v>4</v>
      </c>
      <c r="C88" s="21"/>
      <c r="D88" s="20"/>
      <c r="E88" s="20"/>
      <c r="F88" s="127"/>
      <c r="G88" s="20"/>
      <c r="H88" s="20"/>
    </row>
    <row r="89" spans="1:8" x14ac:dyDescent="0.35">
      <c r="A89" s="17"/>
      <c r="B89" s="181"/>
      <c r="C89" s="17" t="s">
        <v>296</v>
      </c>
      <c r="D89" s="14">
        <v>2</v>
      </c>
      <c r="E89" s="55">
        <f>D89*100/2</f>
        <v>100</v>
      </c>
      <c r="F89" s="35">
        <f>ยุทธ8!D157</f>
        <v>281520</v>
      </c>
      <c r="G89" s="55">
        <f>F89*100/281520</f>
        <v>100</v>
      </c>
      <c r="H89" s="29" t="s">
        <v>87</v>
      </c>
    </row>
    <row r="90" spans="1:8" x14ac:dyDescent="0.35">
      <c r="A90" s="17"/>
      <c r="B90" s="181"/>
      <c r="C90" s="21"/>
      <c r="D90" s="21"/>
      <c r="E90" s="21"/>
      <c r="F90" s="21"/>
      <c r="G90" s="21"/>
      <c r="H90" s="21"/>
    </row>
    <row r="91" spans="1:8" x14ac:dyDescent="0.35">
      <c r="A91" s="17"/>
      <c r="B91" s="181"/>
      <c r="C91" s="17" t="s">
        <v>374</v>
      </c>
      <c r="D91" s="14">
        <v>3</v>
      </c>
      <c r="E91" s="55">
        <f>D91*100/5</f>
        <v>60</v>
      </c>
      <c r="F91" s="35">
        <f>ยุทธ8!D187</f>
        <v>520560</v>
      </c>
      <c r="G91" s="55">
        <f>F91*100/1170560</f>
        <v>44.471022416621103</v>
      </c>
      <c r="H91" s="14" t="s">
        <v>23</v>
      </c>
    </row>
    <row r="92" spans="1:8" x14ac:dyDescent="0.35">
      <c r="A92" s="17"/>
      <c r="B92" s="181"/>
      <c r="C92" s="21" t="s">
        <v>329</v>
      </c>
      <c r="D92" s="20"/>
      <c r="E92" s="81"/>
      <c r="F92" s="41"/>
      <c r="G92" s="81"/>
      <c r="H92" s="20"/>
    </row>
    <row r="93" spans="1:8" x14ac:dyDescent="0.35">
      <c r="A93" s="17"/>
      <c r="B93" s="181"/>
      <c r="C93" s="17" t="s">
        <v>312</v>
      </c>
      <c r="D93" s="14">
        <v>2</v>
      </c>
      <c r="E93" s="55">
        <f>D93*100/2</f>
        <v>100</v>
      </c>
      <c r="F93" s="35">
        <f>ยุทธ8!D206</f>
        <v>443040</v>
      </c>
      <c r="G93" s="55">
        <f>F93*100/467040</f>
        <v>94.861253854059612</v>
      </c>
      <c r="H93" s="14" t="s">
        <v>25</v>
      </c>
    </row>
    <row r="94" spans="1:8" x14ac:dyDescent="0.35">
      <c r="A94" s="21"/>
      <c r="B94" s="191"/>
      <c r="C94" s="21"/>
      <c r="D94" s="20"/>
      <c r="E94" s="81"/>
      <c r="F94" s="41"/>
      <c r="G94" s="81"/>
      <c r="H94" s="20"/>
    </row>
    <row r="95" spans="1:8" s="1" customFormat="1" x14ac:dyDescent="0.35">
      <c r="A95" s="239" t="s">
        <v>88</v>
      </c>
      <c r="B95" s="95">
        <v>2</v>
      </c>
      <c r="C95" s="95">
        <v>6</v>
      </c>
      <c r="D95" s="95">
        <f>SUM(D83:D93)</f>
        <v>24</v>
      </c>
      <c r="E95" s="107">
        <f>D95*100/38</f>
        <v>63.157894736842103</v>
      </c>
      <c r="F95" s="119">
        <f>SUM(F83:F94)</f>
        <v>3882080</v>
      </c>
      <c r="G95" s="107">
        <f>F95*100/8240520</f>
        <v>47.109648420245321</v>
      </c>
      <c r="H95" s="95">
        <v>6</v>
      </c>
    </row>
    <row r="96" spans="1:8" ht="21.75" thickBot="1" x14ac:dyDescent="0.4">
      <c r="A96" s="320" t="s">
        <v>142</v>
      </c>
      <c r="B96" s="321"/>
      <c r="C96" s="322"/>
      <c r="D96" s="192">
        <f>D95+D69+D64+D48+D18+D34+D22</f>
        <v>66</v>
      </c>
      <c r="E96" s="116">
        <f>D96*100/164</f>
        <v>40.243902439024389</v>
      </c>
      <c r="F96" s="193">
        <f>F95+F69+F64+F48+F18+F22+F34</f>
        <v>8248013</v>
      </c>
      <c r="G96" s="116">
        <f>F96*100/29563679</f>
        <v>27.89914272848112</v>
      </c>
      <c r="H96" s="56"/>
    </row>
    <row r="97" spans="1:1" ht="21.75" thickTop="1" x14ac:dyDescent="0.35"/>
    <row r="100" spans="1:1" x14ac:dyDescent="0.35">
      <c r="A100" s="2" t="s">
        <v>468</v>
      </c>
    </row>
  </sheetData>
  <mergeCells count="29">
    <mergeCell ref="A96:C96"/>
    <mergeCell ref="A81:A82"/>
    <mergeCell ref="D81:D82"/>
    <mergeCell ref="B81:B82"/>
    <mergeCell ref="C81:C82"/>
    <mergeCell ref="H29:H30"/>
    <mergeCell ref="A55:A56"/>
    <mergeCell ref="D55:D56"/>
    <mergeCell ref="F55:F56"/>
    <mergeCell ref="H55:H56"/>
    <mergeCell ref="B29:B30"/>
    <mergeCell ref="C29:C30"/>
    <mergeCell ref="B55:B56"/>
    <mergeCell ref="F81:F82"/>
    <mergeCell ref="H81:H82"/>
    <mergeCell ref="A2:H2"/>
    <mergeCell ref="A4:H4"/>
    <mergeCell ref="A5:H5"/>
    <mergeCell ref="A8:A9"/>
    <mergeCell ref="D8:D9"/>
    <mergeCell ref="F8:F9"/>
    <mergeCell ref="H8:H9"/>
    <mergeCell ref="A6:H6"/>
    <mergeCell ref="B8:B9"/>
    <mergeCell ref="C8:C9"/>
    <mergeCell ref="A29:A30"/>
    <mergeCell ref="D29:D30"/>
    <mergeCell ref="F29:F30"/>
    <mergeCell ref="C55:C56"/>
  </mergeCells>
  <pageMargins left="0.39370078740157483" right="0.39370078740157483" top="0.98425196850393704" bottom="0.19685039370078741" header="0.70866141732283472" footer="0.31496062992125984"/>
  <pageSetup paperSize="9" scale="95" firstPageNumber="5" orientation="landscape" useFirstPageNumber="1" r:id="rId1"/>
  <headerFooter alignWithMargins="0">
    <oddFooter>&amp;L&amp;"TH SarabunPSK,ธรรมดา"&amp;16แผนการดำเนินงาน ประจำปีงบประมาณ พ.ศ.2568&amp;C&amp;"TH SarabunPSK,ธรรมดา"&amp;16&amp;P&amp;R&amp;"TH SarabunPSK,ธรรมดา"&amp;16สรุปโครงการพัฒนา (ผด.01)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F0C72-54FB-42DB-A4A9-024BE811691E}">
  <sheetPr>
    <tabColor rgb="FFC00000"/>
  </sheetPr>
  <dimension ref="A1:S111"/>
  <sheetViews>
    <sheetView tabSelected="1" view="pageBreakPreview" topLeftCell="A41" zoomScaleNormal="100" zoomScaleSheetLayoutView="100" workbookViewId="0">
      <selection activeCell="C52" sqref="C52"/>
    </sheetView>
  </sheetViews>
  <sheetFormatPr defaultRowHeight="21" x14ac:dyDescent="0.35"/>
  <cols>
    <col min="1" max="1" width="6" style="2" customWidth="1"/>
    <col min="2" max="2" width="22.5703125" style="2" customWidth="1"/>
    <col min="3" max="3" width="32.140625" style="2" customWidth="1"/>
    <col min="4" max="4" width="10.85546875" style="2" customWidth="1"/>
    <col min="5" max="5" width="10.28515625" style="198" customWidth="1"/>
    <col min="6" max="6" width="12.7109375" style="198" customWidth="1"/>
    <col min="7" max="12" width="3.5703125" style="2" customWidth="1"/>
    <col min="13" max="13" width="4" style="2" customWidth="1"/>
    <col min="14" max="18" width="3.5703125" style="2" customWidth="1"/>
    <col min="19" max="19" width="11.42578125" style="2" customWidth="1"/>
    <col min="20" max="16384" width="9.140625" style="2"/>
  </cols>
  <sheetData>
    <row r="1" spans="1:19" x14ac:dyDescent="0.35">
      <c r="A1" s="1" t="s">
        <v>467</v>
      </c>
      <c r="E1" s="235"/>
      <c r="F1" s="235"/>
      <c r="S1" s="198" t="s">
        <v>225</v>
      </c>
    </row>
    <row r="2" spans="1:19" x14ac:dyDescent="0.35">
      <c r="A2" s="315" t="s">
        <v>232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</row>
    <row r="3" spans="1:19" x14ac:dyDescent="0.35">
      <c r="A3" s="315" t="s">
        <v>470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5"/>
      <c r="R3" s="315"/>
      <c r="S3" s="315"/>
    </row>
    <row r="4" spans="1:19" x14ac:dyDescent="0.35">
      <c r="A4" s="315" t="s">
        <v>3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5"/>
      <c r="R4" s="315"/>
      <c r="S4" s="315"/>
    </row>
    <row r="5" spans="1:19" ht="24" customHeight="1" x14ac:dyDescent="0.35">
      <c r="A5" s="323" t="s">
        <v>233</v>
      </c>
      <c r="B5" s="323"/>
      <c r="C5" s="323"/>
      <c r="D5" s="323"/>
      <c r="E5" s="323"/>
      <c r="F5" s="323"/>
      <c r="G5" s="323"/>
      <c r="H5" s="323"/>
      <c r="I5" s="323"/>
      <c r="J5" s="323"/>
      <c r="K5" s="323"/>
      <c r="L5" s="323"/>
      <c r="M5" s="323"/>
      <c r="N5" s="323"/>
      <c r="O5" s="323"/>
      <c r="P5" s="323"/>
      <c r="Q5" s="323"/>
      <c r="R5" s="323"/>
    </row>
    <row r="6" spans="1:19" ht="24" customHeight="1" x14ac:dyDescent="0.35">
      <c r="A6" s="323" t="s">
        <v>234</v>
      </c>
      <c r="B6" s="323"/>
      <c r="C6" s="323"/>
      <c r="D6" s="323"/>
      <c r="E6" s="323"/>
      <c r="F6" s="323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</row>
    <row r="7" spans="1:19" ht="24" customHeight="1" x14ac:dyDescent="0.35">
      <c r="A7" s="196"/>
      <c r="B7" s="1" t="s">
        <v>235</v>
      </c>
      <c r="C7" s="1"/>
      <c r="D7" s="23"/>
      <c r="E7" s="196"/>
      <c r="F7" s="196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9" ht="24" customHeight="1" x14ac:dyDescent="0.35">
      <c r="A8" s="313" t="s">
        <v>6</v>
      </c>
      <c r="B8" s="316" t="s">
        <v>144</v>
      </c>
      <c r="C8" s="313" t="s">
        <v>139</v>
      </c>
      <c r="D8" s="326" t="s">
        <v>138</v>
      </c>
      <c r="E8" s="328" t="s">
        <v>31</v>
      </c>
      <c r="F8" s="330" t="s">
        <v>137</v>
      </c>
      <c r="G8" s="324" t="s">
        <v>381</v>
      </c>
      <c r="H8" s="324"/>
      <c r="I8" s="324"/>
      <c r="J8" s="324" t="s">
        <v>471</v>
      </c>
      <c r="K8" s="324"/>
      <c r="L8" s="324"/>
      <c r="M8" s="324"/>
      <c r="N8" s="324"/>
      <c r="O8" s="324"/>
      <c r="P8" s="324"/>
      <c r="Q8" s="324"/>
      <c r="R8" s="324"/>
      <c r="S8" s="202" t="s">
        <v>382</v>
      </c>
    </row>
    <row r="9" spans="1:19" ht="21" customHeight="1" x14ac:dyDescent="0.35">
      <c r="A9" s="314"/>
      <c r="B9" s="318"/>
      <c r="C9" s="314"/>
      <c r="D9" s="327"/>
      <c r="E9" s="329"/>
      <c r="F9" s="331"/>
      <c r="G9" s="74" t="s">
        <v>8</v>
      </c>
      <c r="H9" s="74" t="s">
        <v>9</v>
      </c>
      <c r="I9" s="74" t="s">
        <v>10</v>
      </c>
      <c r="J9" s="74" t="s">
        <v>11</v>
      </c>
      <c r="K9" s="74" t="s">
        <v>12</v>
      </c>
      <c r="L9" s="74" t="s">
        <v>13</v>
      </c>
      <c r="M9" s="74" t="s">
        <v>14</v>
      </c>
      <c r="N9" s="74" t="s">
        <v>15</v>
      </c>
      <c r="O9" s="74" t="s">
        <v>16</v>
      </c>
      <c r="P9" s="74" t="s">
        <v>17</v>
      </c>
      <c r="Q9" s="74" t="s">
        <v>18</v>
      </c>
      <c r="R9" s="74" t="s">
        <v>19</v>
      </c>
      <c r="S9" s="112" t="s">
        <v>383</v>
      </c>
    </row>
    <row r="10" spans="1:19" ht="24" customHeight="1" x14ac:dyDescent="0.35">
      <c r="A10" s="12">
        <v>1</v>
      </c>
      <c r="B10" s="13" t="s">
        <v>384</v>
      </c>
      <c r="C10" s="59" t="s">
        <v>180</v>
      </c>
      <c r="D10" s="24">
        <v>30000</v>
      </c>
      <c r="E10" s="12" t="s">
        <v>7</v>
      </c>
      <c r="F10" s="12" t="s">
        <v>20</v>
      </c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4" t="s">
        <v>385</v>
      </c>
    </row>
    <row r="11" spans="1:19" ht="24" customHeight="1" x14ac:dyDescent="0.35">
      <c r="A11" s="14"/>
      <c r="B11" s="17" t="s">
        <v>386</v>
      </c>
      <c r="C11" s="5" t="s">
        <v>194</v>
      </c>
      <c r="D11" s="35"/>
      <c r="E11" s="14" t="s">
        <v>133</v>
      </c>
      <c r="F11" s="14" t="s">
        <v>7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4">
        <v>2568</v>
      </c>
    </row>
    <row r="12" spans="1:19" ht="24" customHeight="1" x14ac:dyDescent="0.35">
      <c r="A12" s="14"/>
      <c r="B12" s="17" t="s">
        <v>387</v>
      </c>
      <c r="C12" s="17" t="s">
        <v>181</v>
      </c>
      <c r="D12" s="35"/>
      <c r="E12" s="14" t="s">
        <v>27</v>
      </c>
      <c r="F12" s="14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</row>
    <row r="13" spans="1:19" ht="24" customHeight="1" x14ac:dyDescent="0.35">
      <c r="A13" s="14"/>
      <c r="B13" s="17" t="s">
        <v>388</v>
      </c>
      <c r="C13" s="17" t="s">
        <v>146</v>
      </c>
      <c r="D13" s="35"/>
      <c r="E13" s="14"/>
      <c r="F13" s="14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</row>
    <row r="14" spans="1:19" ht="24" customHeight="1" x14ac:dyDescent="0.35">
      <c r="A14" s="14"/>
      <c r="B14" s="17" t="s">
        <v>389</v>
      </c>
      <c r="C14" s="17"/>
      <c r="D14" s="35"/>
      <c r="E14" s="14"/>
      <c r="F14" s="14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</row>
    <row r="15" spans="1:19" ht="24" customHeight="1" x14ac:dyDescent="0.35">
      <c r="A15" s="14"/>
      <c r="B15" s="17" t="s">
        <v>390</v>
      </c>
      <c r="C15" s="17"/>
      <c r="D15" s="35"/>
      <c r="E15" s="14"/>
      <c r="F15" s="14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</row>
    <row r="16" spans="1:19" ht="24" customHeight="1" x14ac:dyDescent="0.35">
      <c r="A16" s="14"/>
      <c r="B16" s="17" t="s">
        <v>391</v>
      </c>
      <c r="C16" s="17"/>
      <c r="D16" s="35"/>
      <c r="E16" s="14"/>
      <c r="F16" s="14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</row>
    <row r="17" spans="1:19" ht="24" customHeight="1" x14ac:dyDescent="0.35">
      <c r="A17" s="20"/>
      <c r="B17" s="21"/>
      <c r="C17" s="21"/>
      <c r="D17" s="41"/>
      <c r="E17" s="20"/>
      <c r="F17" s="20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</row>
    <row r="18" spans="1:19" ht="24" customHeight="1" x14ac:dyDescent="0.35">
      <c r="A18" s="14">
        <v>2</v>
      </c>
      <c r="B18" s="5" t="s">
        <v>392</v>
      </c>
      <c r="C18" s="17" t="s">
        <v>53</v>
      </c>
      <c r="D18" s="19">
        <v>30000</v>
      </c>
      <c r="E18" s="14" t="s">
        <v>7</v>
      </c>
      <c r="F18" s="14" t="s">
        <v>20</v>
      </c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4" t="s">
        <v>393</v>
      </c>
    </row>
    <row r="19" spans="1:19" ht="24" customHeight="1" x14ac:dyDescent="0.35">
      <c r="A19" s="14"/>
      <c r="B19" s="5" t="s">
        <v>394</v>
      </c>
      <c r="C19" s="5" t="s">
        <v>181</v>
      </c>
      <c r="D19" s="35"/>
      <c r="E19" s="14" t="s">
        <v>133</v>
      </c>
      <c r="F19" s="14" t="s">
        <v>7</v>
      </c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4">
        <v>2568</v>
      </c>
    </row>
    <row r="20" spans="1:19" ht="24" customHeight="1" x14ac:dyDescent="0.35">
      <c r="A20" s="14"/>
      <c r="B20" s="5" t="s">
        <v>395</v>
      </c>
      <c r="C20" s="17" t="s">
        <v>146</v>
      </c>
      <c r="D20" s="35"/>
      <c r="E20" s="14" t="s">
        <v>27</v>
      </c>
      <c r="F20" s="14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</row>
    <row r="21" spans="1:19" ht="24" customHeight="1" x14ac:dyDescent="0.35">
      <c r="A21" s="14"/>
      <c r="B21" s="5" t="s">
        <v>396</v>
      </c>
      <c r="C21" s="17"/>
      <c r="D21" s="35"/>
      <c r="E21" s="14"/>
      <c r="F21" s="14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</row>
    <row r="22" spans="1:19" ht="24" customHeight="1" x14ac:dyDescent="0.35">
      <c r="A22" s="20"/>
      <c r="B22" s="21"/>
      <c r="C22" s="21"/>
      <c r="D22" s="41"/>
      <c r="E22" s="20"/>
      <c r="F22" s="20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</row>
    <row r="23" spans="1:19" ht="24" customHeight="1" x14ac:dyDescent="0.35">
      <c r="A23" s="198"/>
      <c r="C23" s="79"/>
      <c r="D23" s="86"/>
      <c r="E23" s="148"/>
      <c r="F23" s="148"/>
    </row>
    <row r="24" spans="1:19" ht="24" customHeight="1" x14ac:dyDescent="0.35">
      <c r="A24" s="198"/>
      <c r="D24" s="11"/>
      <c r="P24" s="325"/>
      <c r="Q24" s="325"/>
      <c r="R24" s="325"/>
      <c r="S24" s="198" t="s">
        <v>225</v>
      </c>
    </row>
    <row r="25" spans="1:19" ht="24" customHeight="1" x14ac:dyDescent="0.35">
      <c r="A25" s="323" t="s">
        <v>233</v>
      </c>
      <c r="B25" s="323"/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</row>
    <row r="26" spans="1:19" ht="24" customHeight="1" x14ac:dyDescent="0.35">
      <c r="A26" s="323" t="s">
        <v>234</v>
      </c>
      <c r="B26" s="323"/>
      <c r="C26" s="323"/>
      <c r="D26" s="323"/>
      <c r="E26" s="323"/>
      <c r="F26" s="323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</row>
    <row r="27" spans="1:19" ht="24" customHeight="1" x14ac:dyDescent="0.35">
      <c r="A27" s="196"/>
      <c r="B27" s="1" t="s">
        <v>235</v>
      </c>
      <c r="C27" s="1"/>
      <c r="D27" s="23"/>
      <c r="E27" s="196"/>
      <c r="F27" s="196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9" ht="24" customHeight="1" x14ac:dyDescent="0.35">
      <c r="A28" s="313" t="s">
        <v>6</v>
      </c>
      <c r="B28" s="316" t="s">
        <v>144</v>
      </c>
      <c r="C28" s="313" t="s">
        <v>139</v>
      </c>
      <c r="D28" s="326" t="s">
        <v>138</v>
      </c>
      <c r="E28" s="328" t="s">
        <v>31</v>
      </c>
      <c r="F28" s="330" t="s">
        <v>137</v>
      </c>
      <c r="G28" s="324" t="s">
        <v>381</v>
      </c>
      <c r="H28" s="324"/>
      <c r="I28" s="324"/>
      <c r="J28" s="324" t="s">
        <v>471</v>
      </c>
      <c r="K28" s="324"/>
      <c r="L28" s="324"/>
      <c r="M28" s="324"/>
      <c r="N28" s="324"/>
      <c r="O28" s="324"/>
      <c r="P28" s="324"/>
      <c r="Q28" s="324"/>
      <c r="R28" s="324"/>
      <c r="S28" s="202" t="s">
        <v>382</v>
      </c>
    </row>
    <row r="29" spans="1:19" ht="21" customHeight="1" x14ac:dyDescent="0.35">
      <c r="A29" s="314"/>
      <c r="B29" s="318"/>
      <c r="C29" s="314"/>
      <c r="D29" s="327"/>
      <c r="E29" s="329"/>
      <c r="F29" s="331"/>
      <c r="G29" s="74" t="s">
        <v>8</v>
      </c>
      <c r="H29" s="74" t="s">
        <v>9</v>
      </c>
      <c r="I29" s="74" t="s">
        <v>10</v>
      </c>
      <c r="J29" s="74" t="s">
        <v>11</v>
      </c>
      <c r="K29" s="74" t="s">
        <v>12</v>
      </c>
      <c r="L29" s="74" t="s">
        <v>13</v>
      </c>
      <c r="M29" s="74" t="s">
        <v>14</v>
      </c>
      <c r="N29" s="74" t="s">
        <v>15</v>
      </c>
      <c r="O29" s="74" t="s">
        <v>16</v>
      </c>
      <c r="P29" s="74" t="s">
        <v>17</v>
      </c>
      <c r="Q29" s="74" t="s">
        <v>18</v>
      </c>
      <c r="R29" s="74" t="s">
        <v>19</v>
      </c>
      <c r="S29" s="112" t="s">
        <v>383</v>
      </c>
    </row>
    <row r="30" spans="1:19" ht="24" customHeight="1" x14ac:dyDescent="0.35">
      <c r="A30" s="12">
        <v>3</v>
      </c>
      <c r="B30" s="59" t="s">
        <v>176</v>
      </c>
      <c r="C30" s="13" t="s">
        <v>53</v>
      </c>
      <c r="D30" s="34">
        <v>30000</v>
      </c>
      <c r="E30" s="12" t="s">
        <v>7</v>
      </c>
      <c r="F30" s="12" t="s">
        <v>20</v>
      </c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7"/>
      <c r="S30" s="14" t="s">
        <v>397</v>
      </c>
    </row>
    <row r="31" spans="1:19" ht="24" customHeight="1" x14ac:dyDescent="0.35">
      <c r="A31" s="14"/>
      <c r="B31" s="5" t="s">
        <v>177</v>
      </c>
      <c r="C31" s="5" t="s">
        <v>181</v>
      </c>
      <c r="D31" s="16"/>
      <c r="E31" s="14" t="s">
        <v>133</v>
      </c>
      <c r="F31" s="14" t="s">
        <v>7</v>
      </c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4">
        <v>2568</v>
      </c>
    </row>
    <row r="32" spans="1:19" ht="24" customHeight="1" x14ac:dyDescent="0.35">
      <c r="A32" s="14"/>
      <c r="B32" s="17" t="s">
        <v>178</v>
      </c>
      <c r="C32" s="17" t="s">
        <v>146</v>
      </c>
      <c r="D32" s="16"/>
      <c r="E32" s="14" t="s">
        <v>27</v>
      </c>
      <c r="F32" s="14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</row>
    <row r="33" spans="1:19" ht="24" customHeight="1" x14ac:dyDescent="0.35">
      <c r="A33" s="20"/>
      <c r="B33" s="21"/>
      <c r="C33" s="21"/>
      <c r="D33" s="22"/>
      <c r="E33" s="20"/>
      <c r="F33" s="20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</row>
    <row r="34" spans="1:19" ht="24" customHeight="1" x14ac:dyDescent="0.35">
      <c r="A34" s="14">
        <v>4</v>
      </c>
      <c r="B34" s="17" t="s">
        <v>179</v>
      </c>
      <c r="C34" s="17" t="s">
        <v>53</v>
      </c>
      <c r="D34" s="18">
        <v>30000</v>
      </c>
      <c r="E34" s="14" t="s">
        <v>7</v>
      </c>
      <c r="F34" s="14" t="s">
        <v>20</v>
      </c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4" t="s">
        <v>398</v>
      </c>
    </row>
    <row r="35" spans="1:19" ht="24" customHeight="1" x14ac:dyDescent="0.35">
      <c r="A35" s="17"/>
      <c r="B35" s="17" t="s">
        <v>182</v>
      </c>
      <c r="C35" s="5" t="s">
        <v>181</v>
      </c>
      <c r="D35" s="16"/>
      <c r="E35" s="14" t="s">
        <v>133</v>
      </c>
      <c r="F35" s="14" t="s">
        <v>7</v>
      </c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4">
        <v>2568</v>
      </c>
    </row>
    <row r="36" spans="1:19" ht="24" customHeight="1" x14ac:dyDescent="0.35">
      <c r="A36" s="17"/>
      <c r="B36" s="17" t="s">
        <v>183</v>
      </c>
      <c r="C36" s="17" t="s">
        <v>146</v>
      </c>
      <c r="D36" s="16"/>
      <c r="E36" s="14" t="s">
        <v>27</v>
      </c>
      <c r="F36" s="14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</row>
    <row r="37" spans="1:19" ht="24" customHeight="1" x14ac:dyDescent="0.35">
      <c r="A37" s="17"/>
      <c r="B37" s="17"/>
      <c r="C37" s="17"/>
      <c r="D37" s="16"/>
      <c r="E37" s="14"/>
      <c r="F37" s="14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21"/>
      <c r="S37" s="21"/>
    </row>
    <row r="38" spans="1:19" ht="24" customHeight="1" x14ac:dyDescent="0.35">
      <c r="A38" s="12">
        <v>5</v>
      </c>
      <c r="B38" s="59" t="s">
        <v>195</v>
      </c>
      <c r="C38" s="59" t="s">
        <v>236</v>
      </c>
      <c r="D38" s="34">
        <v>30000</v>
      </c>
      <c r="E38" s="12" t="s">
        <v>7</v>
      </c>
      <c r="F38" s="12" t="s">
        <v>20</v>
      </c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7"/>
      <c r="S38" s="218" t="s">
        <v>399</v>
      </c>
    </row>
    <row r="39" spans="1:19" ht="24" customHeight="1" x14ac:dyDescent="0.35">
      <c r="A39" s="14"/>
      <c r="B39" s="5" t="s">
        <v>196</v>
      </c>
      <c r="C39" s="5" t="s">
        <v>237</v>
      </c>
      <c r="D39" s="16"/>
      <c r="E39" s="14" t="s">
        <v>133</v>
      </c>
      <c r="F39" s="14" t="s">
        <v>7</v>
      </c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218">
        <v>2567</v>
      </c>
    </row>
    <row r="40" spans="1:19" ht="24" customHeight="1" x14ac:dyDescent="0.35">
      <c r="A40" s="14"/>
      <c r="B40" s="17" t="s">
        <v>197</v>
      </c>
      <c r="C40" s="5" t="s">
        <v>238</v>
      </c>
      <c r="D40" s="16"/>
      <c r="E40" s="14" t="s">
        <v>27</v>
      </c>
      <c r="F40" s="14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84"/>
    </row>
    <row r="41" spans="1:19" ht="24" customHeight="1" x14ac:dyDescent="0.35">
      <c r="A41" s="14"/>
      <c r="B41" s="17"/>
      <c r="C41" s="17" t="s">
        <v>146</v>
      </c>
      <c r="D41" s="16"/>
      <c r="E41" s="14"/>
      <c r="F41" s="14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84"/>
    </row>
    <row r="42" spans="1:19" ht="24" customHeight="1" x14ac:dyDescent="0.35">
      <c r="A42" s="20"/>
      <c r="B42" s="21"/>
      <c r="C42" s="21"/>
      <c r="D42" s="127"/>
      <c r="E42" s="20"/>
      <c r="F42" s="20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</row>
    <row r="43" spans="1:19" ht="24" customHeight="1" x14ac:dyDescent="0.35">
      <c r="A43" s="198"/>
      <c r="D43" s="49"/>
    </row>
    <row r="44" spans="1:19" ht="24" customHeight="1" x14ac:dyDescent="0.35">
      <c r="A44" s="198"/>
      <c r="D44" s="49"/>
    </row>
    <row r="45" spans="1:19" ht="24" customHeight="1" x14ac:dyDescent="0.35">
      <c r="A45" s="198"/>
      <c r="D45" s="49"/>
    </row>
    <row r="46" spans="1:19" ht="24" customHeight="1" x14ac:dyDescent="0.35">
      <c r="A46" s="198"/>
      <c r="D46" s="11"/>
      <c r="P46" s="325"/>
      <c r="Q46" s="325"/>
      <c r="R46" s="325"/>
      <c r="S46" s="198" t="s">
        <v>225</v>
      </c>
    </row>
    <row r="47" spans="1:19" ht="24" customHeight="1" x14ac:dyDescent="0.35">
      <c r="A47" s="323" t="s">
        <v>233</v>
      </c>
      <c r="B47" s="323"/>
      <c r="C47" s="323"/>
      <c r="D47" s="323"/>
      <c r="E47" s="323"/>
      <c r="F47" s="323"/>
      <c r="G47" s="323"/>
      <c r="H47" s="323"/>
      <c r="I47" s="323"/>
      <c r="J47" s="323"/>
      <c r="K47" s="323"/>
      <c r="L47" s="323"/>
      <c r="M47" s="323"/>
      <c r="N47" s="323"/>
      <c r="O47" s="323"/>
      <c r="P47" s="323"/>
      <c r="Q47" s="323"/>
      <c r="R47" s="323"/>
    </row>
    <row r="48" spans="1:19" ht="24" customHeight="1" x14ac:dyDescent="0.35">
      <c r="A48" s="323" t="s">
        <v>234</v>
      </c>
      <c r="B48" s="323"/>
      <c r="C48" s="323"/>
      <c r="D48" s="323"/>
      <c r="E48" s="323"/>
      <c r="F48" s="323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</row>
    <row r="49" spans="1:19" ht="24" customHeight="1" x14ac:dyDescent="0.35">
      <c r="A49" s="196"/>
      <c r="B49" s="1" t="s">
        <v>235</v>
      </c>
      <c r="C49" s="1"/>
      <c r="D49" s="23"/>
      <c r="E49" s="196"/>
      <c r="F49" s="196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9" ht="24" customHeight="1" x14ac:dyDescent="0.35">
      <c r="A50" s="313" t="s">
        <v>6</v>
      </c>
      <c r="B50" s="316" t="s">
        <v>144</v>
      </c>
      <c r="C50" s="313" t="s">
        <v>139</v>
      </c>
      <c r="D50" s="326" t="s">
        <v>138</v>
      </c>
      <c r="E50" s="328" t="s">
        <v>31</v>
      </c>
      <c r="F50" s="330" t="s">
        <v>137</v>
      </c>
      <c r="G50" s="324" t="s">
        <v>381</v>
      </c>
      <c r="H50" s="324"/>
      <c r="I50" s="324"/>
      <c r="J50" s="324" t="s">
        <v>471</v>
      </c>
      <c r="K50" s="324"/>
      <c r="L50" s="324"/>
      <c r="M50" s="324"/>
      <c r="N50" s="324"/>
      <c r="O50" s="324"/>
      <c r="P50" s="324"/>
      <c r="Q50" s="324"/>
      <c r="R50" s="324"/>
      <c r="S50" s="202" t="s">
        <v>382</v>
      </c>
    </row>
    <row r="51" spans="1:19" ht="21" customHeight="1" x14ac:dyDescent="0.35">
      <c r="A51" s="314"/>
      <c r="B51" s="318"/>
      <c r="C51" s="314"/>
      <c r="D51" s="327"/>
      <c r="E51" s="329"/>
      <c r="F51" s="331"/>
      <c r="G51" s="74" t="s">
        <v>8</v>
      </c>
      <c r="H51" s="74" t="s">
        <v>9</v>
      </c>
      <c r="I51" s="74" t="s">
        <v>10</v>
      </c>
      <c r="J51" s="74" t="s">
        <v>11</v>
      </c>
      <c r="K51" s="74" t="s">
        <v>12</v>
      </c>
      <c r="L51" s="74" t="s">
        <v>13</v>
      </c>
      <c r="M51" s="74" t="s">
        <v>14</v>
      </c>
      <c r="N51" s="74" t="s">
        <v>15</v>
      </c>
      <c r="O51" s="74" t="s">
        <v>16</v>
      </c>
      <c r="P51" s="74" t="s">
        <v>17</v>
      </c>
      <c r="Q51" s="74" t="s">
        <v>18</v>
      </c>
      <c r="R51" s="74" t="s">
        <v>19</v>
      </c>
      <c r="S51" s="112" t="s">
        <v>383</v>
      </c>
    </row>
    <row r="52" spans="1:19" ht="24" customHeight="1" x14ac:dyDescent="0.35">
      <c r="A52" s="14">
        <v>6</v>
      </c>
      <c r="B52" s="5" t="s">
        <v>195</v>
      </c>
      <c r="C52" s="5" t="s">
        <v>236</v>
      </c>
      <c r="D52" s="18">
        <v>30000</v>
      </c>
      <c r="E52" s="14" t="s">
        <v>7</v>
      </c>
      <c r="F52" s="14" t="s">
        <v>20</v>
      </c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218" t="s">
        <v>399</v>
      </c>
    </row>
    <row r="53" spans="1:19" ht="24" customHeight="1" x14ac:dyDescent="0.35">
      <c r="A53" s="17"/>
      <c r="B53" s="5" t="s">
        <v>198</v>
      </c>
      <c r="C53" s="5" t="s">
        <v>237</v>
      </c>
      <c r="D53" s="16"/>
      <c r="E53" s="14" t="s">
        <v>133</v>
      </c>
      <c r="F53" s="14" t="s">
        <v>7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218">
        <v>2567</v>
      </c>
    </row>
    <row r="54" spans="1:19" ht="24" customHeight="1" x14ac:dyDescent="0.35">
      <c r="A54" s="17"/>
      <c r="B54" s="5" t="s">
        <v>199</v>
      </c>
      <c r="C54" s="5" t="s">
        <v>238</v>
      </c>
      <c r="D54" s="16"/>
      <c r="E54" s="14" t="s">
        <v>27</v>
      </c>
      <c r="F54" s="14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84"/>
    </row>
    <row r="55" spans="1:19" ht="24" customHeight="1" x14ac:dyDescent="0.35">
      <c r="A55" s="17"/>
      <c r="B55" s="5" t="s">
        <v>200</v>
      </c>
      <c r="C55" s="17" t="s">
        <v>146</v>
      </c>
      <c r="D55" s="16"/>
      <c r="E55" s="14"/>
      <c r="F55" s="14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84"/>
    </row>
    <row r="56" spans="1:19" ht="12" customHeight="1" x14ac:dyDescent="0.35">
      <c r="A56" s="21"/>
      <c r="B56" s="21"/>
      <c r="C56" s="21"/>
      <c r="D56" s="22"/>
      <c r="E56" s="20"/>
      <c r="F56" s="20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9"/>
    </row>
    <row r="57" spans="1:19" ht="24" customHeight="1" x14ac:dyDescent="0.35">
      <c r="A57" s="101" t="s">
        <v>88</v>
      </c>
      <c r="B57" s="101">
        <v>6</v>
      </c>
      <c r="C57" s="102"/>
      <c r="D57" s="115">
        <f>SUM(D10:D56)</f>
        <v>180000</v>
      </c>
      <c r="E57" s="101"/>
      <c r="F57" s="101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94"/>
    </row>
    <row r="58" spans="1:19" ht="24" customHeight="1" x14ac:dyDescent="0.35">
      <c r="A58" s="201"/>
      <c r="B58" s="201"/>
      <c r="C58" s="103"/>
      <c r="D58" s="203"/>
      <c r="E58" s="201"/>
      <c r="F58" s="201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</row>
    <row r="59" spans="1:19" ht="24" customHeight="1" x14ac:dyDescent="0.35">
      <c r="A59" s="201"/>
      <c r="B59" s="201"/>
      <c r="C59" s="103"/>
      <c r="D59" s="203"/>
      <c r="E59" s="201"/>
      <c r="F59" s="201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</row>
    <row r="60" spans="1:19" ht="24" customHeight="1" x14ac:dyDescent="0.35">
      <c r="A60" s="201"/>
      <c r="B60" s="201"/>
      <c r="C60" s="103"/>
      <c r="D60" s="203"/>
      <c r="E60" s="201"/>
      <c r="F60" s="201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</row>
    <row r="61" spans="1:19" ht="24" customHeight="1" x14ac:dyDescent="0.35">
      <c r="A61" s="201"/>
      <c r="B61" s="201"/>
      <c r="C61" s="103"/>
      <c r="D61" s="203"/>
      <c r="E61" s="201"/>
      <c r="F61" s="201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</row>
    <row r="62" spans="1:19" ht="24" customHeight="1" x14ac:dyDescent="0.35">
      <c r="A62" s="201"/>
      <c r="B62" s="201"/>
      <c r="C62" s="103"/>
      <c r="D62" s="203"/>
      <c r="E62" s="201"/>
      <c r="F62" s="201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</row>
    <row r="63" spans="1:19" ht="24" customHeight="1" x14ac:dyDescent="0.35">
      <c r="A63" s="201"/>
      <c r="B63" s="201"/>
      <c r="C63" s="103"/>
      <c r="D63" s="203"/>
      <c r="E63" s="201"/>
      <c r="F63" s="201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</row>
    <row r="64" spans="1:19" ht="24" customHeight="1" x14ac:dyDescent="0.35">
      <c r="A64" s="201"/>
      <c r="B64" s="201"/>
      <c r="C64" s="103"/>
      <c r="D64" s="203"/>
      <c r="E64" s="201"/>
      <c r="F64" s="201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</row>
    <row r="65" spans="1:19" ht="24" customHeight="1" x14ac:dyDescent="0.35">
      <c r="A65" s="201"/>
      <c r="B65" s="201"/>
      <c r="C65" s="103"/>
      <c r="D65" s="203"/>
      <c r="E65" s="201"/>
      <c r="F65" s="201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</row>
    <row r="66" spans="1:19" ht="24" customHeight="1" x14ac:dyDescent="0.35">
      <c r="A66" s="201"/>
      <c r="B66" s="201"/>
      <c r="C66" s="103"/>
      <c r="D66" s="203"/>
      <c r="E66" s="201"/>
      <c r="F66" s="201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</row>
    <row r="67" spans="1:19" ht="24" customHeight="1" x14ac:dyDescent="0.35">
      <c r="A67" s="201"/>
      <c r="B67" s="201"/>
      <c r="C67" s="103"/>
      <c r="D67" s="203"/>
      <c r="E67" s="201"/>
      <c r="F67" s="201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</row>
    <row r="68" spans="1:19" ht="24" customHeight="1" x14ac:dyDescent="0.35">
      <c r="A68" s="201"/>
      <c r="B68" s="201"/>
      <c r="C68" s="103"/>
      <c r="D68" s="203"/>
      <c r="E68" s="201"/>
      <c r="F68" s="201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</row>
    <row r="69" spans="1:19" ht="24" customHeight="1" x14ac:dyDescent="0.35">
      <c r="A69" s="198"/>
      <c r="D69" s="11"/>
      <c r="P69" s="325"/>
      <c r="Q69" s="325"/>
      <c r="R69" s="325"/>
      <c r="S69" s="198" t="s">
        <v>225</v>
      </c>
    </row>
    <row r="70" spans="1:19" ht="24" customHeight="1" x14ac:dyDescent="0.35">
      <c r="A70" s="323" t="s">
        <v>233</v>
      </c>
      <c r="B70" s="323"/>
      <c r="C70" s="323"/>
      <c r="D70" s="323"/>
      <c r="E70" s="323"/>
      <c r="F70" s="323"/>
      <c r="G70" s="323"/>
      <c r="H70" s="323"/>
      <c r="I70" s="323"/>
      <c r="J70" s="323"/>
      <c r="K70" s="323"/>
      <c r="L70" s="323"/>
      <c r="M70" s="323"/>
      <c r="N70" s="323"/>
      <c r="O70" s="323"/>
      <c r="P70" s="323"/>
      <c r="Q70" s="323"/>
      <c r="R70" s="323"/>
    </row>
    <row r="71" spans="1:19" ht="24" customHeight="1" x14ac:dyDescent="0.35">
      <c r="A71" s="323" t="s">
        <v>378</v>
      </c>
      <c r="B71" s="323"/>
      <c r="C71" s="323"/>
      <c r="D71" s="323"/>
      <c r="E71" s="323"/>
      <c r="F71" s="323"/>
      <c r="G71" s="197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</row>
    <row r="72" spans="1:19" ht="24" customHeight="1" x14ac:dyDescent="0.35">
      <c r="A72" s="196"/>
      <c r="B72" s="1" t="s">
        <v>239</v>
      </c>
      <c r="C72" s="1"/>
      <c r="D72" s="23"/>
      <c r="E72" s="196"/>
      <c r="F72" s="196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9" ht="24" customHeight="1" x14ac:dyDescent="0.35">
      <c r="A73" s="313" t="s">
        <v>6</v>
      </c>
      <c r="B73" s="316" t="s">
        <v>144</v>
      </c>
      <c r="C73" s="313" t="s">
        <v>139</v>
      </c>
      <c r="D73" s="326" t="s">
        <v>138</v>
      </c>
      <c r="E73" s="328" t="s">
        <v>31</v>
      </c>
      <c r="F73" s="330" t="s">
        <v>137</v>
      </c>
      <c r="G73" s="324" t="s">
        <v>381</v>
      </c>
      <c r="H73" s="324"/>
      <c r="I73" s="324"/>
      <c r="J73" s="324" t="s">
        <v>471</v>
      </c>
      <c r="K73" s="324"/>
      <c r="L73" s="324"/>
      <c r="M73" s="324"/>
      <c r="N73" s="324"/>
      <c r="O73" s="324"/>
      <c r="P73" s="324"/>
      <c r="Q73" s="324"/>
      <c r="R73" s="324"/>
      <c r="S73" s="202" t="s">
        <v>382</v>
      </c>
    </row>
    <row r="74" spans="1:19" ht="21" customHeight="1" x14ac:dyDescent="0.35">
      <c r="A74" s="314"/>
      <c r="B74" s="318"/>
      <c r="C74" s="314"/>
      <c r="D74" s="327"/>
      <c r="E74" s="329"/>
      <c r="F74" s="331"/>
      <c r="G74" s="74" t="s">
        <v>8</v>
      </c>
      <c r="H74" s="74" t="s">
        <v>9</v>
      </c>
      <c r="I74" s="74" t="s">
        <v>10</v>
      </c>
      <c r="J74" s="74" t="s">
        <v>11</v>
      </c>
      <c r="K74" s="74" t="s">
        <v>12</v>
      </c>
      <c r="L74" s="74" t="s">
        <v>13</v>
      </c>
      <c r="M74" s="74" t="s">
        <v>14</v>
      </c>
      <c r="N74" s="74" t="s">
        <v>15</v>
      </c>
      <c r="O74" s="74" t="s">
        <v>16</v>
      </c>
      <c r="P74" s="74" t="s">
        <v>17</v>
      </c>
      <c r="Q74" s="74" t="s">
        <v>18</v>
      </c>
      <c r="R74" s="74" t="s">
        <v>19</v>
      </c>
      <c r="S74" s="112" t="s">
        <v>383</v>
      </c>
    </row>
    <row r="75" spans="1:19" ht="24" customHeight="1" x14ac:dyDescent="0.35">
      <c r="A75" s="14">
        <v>1</v>
      </c>
      <c r="B75" s="17" t="s">
        <v>400</v>
      </c>
      <c r="C75" s="5" t="s">
        <v>401</v>
      </c>
      <c r="D75" s="19">
        <v>20000</v>
      </c>
      <c r="E75" s="29" t="s">
        <v>108</v>
      </c>
      <c r="F75" s="14" t="s">
        <v>20</v>
      </c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218" t="s">
        <v>393</v>
      </c>
    </row>
    <row r="76" spans="1:19" ht="24" customHeight="1" x14ac:dyDescent="0.35">
      <c r="A76" s="14"/>
      <c r="B76" s="17" t="s">
        <v>403</v>
      </c>
      <c r="C76" s="5" t="s">
        <v>404</v>
      </c>
      <c r="D76" s="17"/>
      <c r="E76" s="29" t="s">
        <v>27</v>
      </c>
      <c r="F76" s="14" t="s">
        <v>7</v>
      </c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218">
        <v>2568</v>
      </c>
    </row>
    <row r="77" spans="1:19" ht="24" customHeight="1" x14ac:dyDescent="0.35">
      <c r="A77" s="14"/>
      <c r="B77" s="17" t="s">
        <v>405</v>
      </c>
      <c r="C77" s="5" t="s">
        <v>406</v>
      </c>
      <c r="D77" s="17"/>
      <c r="E77" s="14"/>
      <c r="F77" s="14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84"/>
    </row>
    <row r="78" spans="1:19" ht="24" customHeight="1" x14ac:dyDescent="0.35">
      <c r="A78" s="14"/>
      <c r="B78" s="17" t="s">
        <v>407</v>
      </c>
      <c r="C78" s="5" t="s">
        <v>408</v>
      </c>
      <c r="D78" s="17"/>
      <c r="E78" s="14"/>
      <c r="F78" s="14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84"/>
    </row>
    <row r="79" spans="1:19" ht="24" customHeight="1" x14ac:dyDescent="0.35">
      <c r="A79" s="14"/>
      <c r="B79" s="17" t="s">
        <v>409</v>
      </c>
      <c r="C79" s="5" t="s">
        <v>410</v>
      </c>
      <c r="D79" s="17"/>
      <c r="E79" s="14"/>
      <c r="F79" s="14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84"/>
    </row>
    <row r="80" spans="1:19" ht="24" customHeight="1" x14ac:dyDescent="0.35">
      <c r="A80" s="14"/>
      <c r="B80" s="17" t="s">
        <v>411</v>
      </c>
      <c r="C80" s="5" t="s">
        <v>412</v>
      </c>
      <c r="D80" s="17"/>
      <c r="E80" s="14"/>
      <c r="F80" s="14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84"/>
    </row>
    <row r="81" spans="1:19" ht="24" customHeight="1" x14ac:dyDescent="0.35">
      <c r="A81" s="14"/>
      <c r="B81" s="17" t="s">
        <v>3</v>
      </c>
      <c r="C81" s="5"/>
      <c r="D81" s="16"/>
      <c r="E81" s="14"/>
      <c r="F81" s="14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84"/>
    </row>
    <row r="82" spans="1:19" ht="24" customHeight="1" x14ac:dyDescent="0.35">
      <c r="A82" s="101" t="s">
        <v>88</v>
      </c>
      <c r="B82" s="101">
        <v>1</v>
      </c>
      <c r="C82" s="102"/>
      <c r="D82" s="115">
        <f>D75</f>
        <v>20000</v>
      </c>
      <c r="E82" s="101"/>
      <c r="F82" s="101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94"/>
    </row>
    <row r="83" spans="1:19" ht="24" customHeight="1" x14ac:dyDescent="0.35">
      <c r="A83" s="50"/>
      <c r="B83" s="45"/>
      <c r="C83" s="61"/>
      <c r="D83" s="150"/>
      <c r="E83" s="50"/>
      <c r="F83" s="50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</row>
    <row r="84" spans="1:19" ht="24" customHeight="1" x14ac:dyDescent="0.35">
      <c r="A84" s="198"/>
      <c r="D84" s="11"/>
    </row>
    <row r="85" spans="1:19" ht="24" customHeight="1" x14ac:dyDescent="0.35">
      <c r="A85" s="198"/>
      <c r="B85" s="79"/>
      <c r="D85" s="32"/>
      <c r="E85" s="151"/>
    </row>
    <row r="86" spans="1:19" ht="24" customHeight="1" x14ac:dyDescent="0.35">
      <c r="A86" s="241"/>
      <c r="B86" s="79"/>
      <c r="D86" s="32"/>
      <c r="E86" s="151"/>
      <c r="F86" s="241"/>
    </row>
    <row r="87" spans="1:19" ht="24" customHeight="1" x14ac:dyDescent="0.35">
      <c r="A87" s="241"/>
      <c r="B87" s="79"/>
      <c r="D87" s="32"/>
      <c r="E87" s="151"/>
      <c r="F87" s="241"/>
    </row>
    <row r="88" spans="1:19" ht="24" customHeight="1" x14ac:dyDescent="0.35">
      <c r="A88" s="241"/>
      <c r="B88" s="79"/>
      <c r="D88" s="32"/>
      <c r="E88" s="151"/>
      <c r="F88" s="241"/>
    </row>
    <row r="89" spans="1:19" ht="24" customHeight="1" x14ac:dyDescent="0.35">
      <c r="A89" s="241"/>
      <c r="B89" s="79"/>
      <c r="D89" s="32"/>
      <c r="E89" s="151"/>
      <c r="F89" s="241"/>
    </row>
    <row r="90" spans="1:19" ht="24" customHeight="1" x14ac:dyDescent="0.35">
      <c r="A90" s="241"/>
      <c r="B90" s="79"/>
      <c r="D90" s="32"/>
      <c r="E90" s="151"/>
      <c r="F90" s="241"/>
    </row>
    <row r="91" spans="1:19" ht="24" customHeight="1" x14ac:dyDescent="0.35">
      <c r="A91" s="241"/>
      <c r="D91" s="11"/>
      <c r="E91" s="241"/>
      <c r="F91" s="241"/>
      <c r="P91" s="325"/>
      <c r="Q91" s="325"/>
      <c r="R91" s="325"/>
      <c r="S91" s="241" t="s">
        <v>225</v>
      </c>
    </row>
    <row r="92" spans="1:19" ht="24" customHeight="1" x14ac:dyDescent="0.35">
      <c r="A92" s="323" t="s">
        <v>233</v>
      </c>
      <c r="B92" s="323"/>
      <c r="C92" s="323"/>
      <c r="D92" s="323"/>
      <c r="E92" s="323"/>
      <c r="F92" s="323"/>
      <c r="G92" s="323"/>
      <c r="H92" s="323"/>
      <c r="I92" s="323"/>
      <c r="J92" s="323"/>
      <c r="K92" s="323"/>
      <c r="L92" s="323"/>
      <c r="M92" s="323"/>
      <c r="N92" s="323"/>
      <c r="O92" s="323"/>
      <c r="P92" s="323"/>
      <c r="Q92" s="323"/>
      <c r="R92" s="323"/>
    </row>
    <row r="93" spans="1:19" ht="24" customHeight="1" x14ac:dyDescent="0.35">
      <c r="A93" s="323" t="s">
        <v>379</v>
      </c>
      <c r="B93" s="323"/>
      <c r="C93" s="323"/>
      <c r="D93" s="323"/>
      <c r="E93" s="323"/>
      <c r="F93" s="323"/>
      <c r="G93" s="242"/>
      <c r="H93" s="242"/>
      <c r="I93" s="242"/>
      <c r="J93" s="242"/>
      <c r="K93" s="242"/>
      <c r="L93" s="242"/>
      <c r="M93" s="242"/>
      <c r="N93" s="242"/>
      <c r="O93" s="242"/>
      <c r="P93" s="242"/>
      <c r="Q93" s="242"/>
      <c r="R93" s="242"/>
    </row>
    <row r="94" spans="1:19" ht="24" customHeight="1" x14ac:dyDescent="0.35">
      <c r="A94" s="240"/>
      <c r="B94" s="1" t="s">
        <v>240</v>
      </c>
      <c r="C94" s="1"/>
      <c r="D94" s="23"/>
      <c r="E94" s="240"/>
      <c r="F94" s="24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9" ht="24" customHeight="1" x14ac:dyDescent="0.35">
      <c r="A95" s="313" t="s">
        <v>6</v>
      </c>
      <c r="B95" s="316" t="s">
        <v>144</v>
      </c>
      <c r="C95" s="313" t="s">
        <v>139</v>
      </c>
      <c r="D95" s="326" t="s">
        <v>138</v>
      </c>
      <c r="E95" s="328" t="s">
        <v>31</v>
      </c>
      <c r="F95" s="330" t="s">
        <v>137</v>
      </c>
      <c r="G95" s="324" t="s">
        <v>381</v>
      </c>
      <c r="H95" s="324"/>
      <c r="I95" s="324"/>
      <c r="J95" s="324" t="s">
        <v>471</v>
      </c>
      <c r="K95" s="324"/>
      <c r="L95" s="324"/>
      <c r="M95" s="324"/>
      <c r="N95" s="324"/>
      <c r="O95" s="324"/>
      <c r="P95" s="324"/>
      <c r="Q95" s="324"/>
      <c r="R95" s="324"/>
      <c r="S95" s="202" t="s">
        <v>382</v>
      </c>
    </row>
    <row r="96" spans="1:19" ht="21" customHeight="1" x14ac:dyDescent="0.35">
      <c r="A96" s="314"/>
      <c r="B96" s="318"/>
      <c r="C96" s="314"/>
      <c r="D96" s="327"/>
      <c r="E96" s="329"/>
      <c r="F96" s="331"/>
      <c r="G96" s="74" t="s">
        <v>8</v>
      </c>
      <c r="H96" s="74" t="s">
        <v>9</v>
      </c>
      <c r="I96" s="74" t="s">
        <v>10</v>
      </c>
      <c r="J96" s="74" t="s">
        <v>11</v>
      </c>
      <c r="K96" s="74" t="s">
        <v>12</v>
      </c>
      <c r="L96" s="74" t="s">
        <v>13</v>
      </c>
      <c r="M96" s="74" t="s">
        <v>14</v>
      </c>
      <c r="N96" s="74" t="s">
        <v>15</v>
      </c>
      <c r="O96" s="74" t="s">
        <v>16</v>
      </c>
      <c r="P96" s="74" t="s">
        <v>17</v>
      </c>
      <c r="Q96" s="74" t="s">
        <v>18</v>
      </c>
      <c r="R96" s="74" t="s">
        <v>19</v>
      </c>
      <c r="S96" s="112" t="s">
        <v>383</v>
      </c>
    </row>
    <row r="97" spans="1:19" ht="24" customHeight="1" x14ac:dyDescent="0.35">
      <c r="A97" s="12">
        <v>1</v>
      </c>
      <c r="B97" s="59" t="s">
        <v>413</v>
      </c>
      <c r="C97" s="13" t="s">
        <v>414</v>
      </c>
      <c r="D97" s="34">
        <v>10000</v>
      </c>
      <c r="E97" s="113" t="s">
        <v>462</v>
      </c>
      <c r="F97" s="12" t="s">
        <v>20</v>
      </c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218" t="s">
        <v>385</v>
      </c>
    </row>
    <row r="98" spans="1:19" ht="24" customHeight="1" x14ac:dyDescent="0.35">
      <c r="A98" s="14"/>
      <c r="B98" s="17" t="s">
        <v>30</v>
      </c>
      <c r="C98" s="17" t="s">
        <v>62</v>
      </c>
      <c r="D98" s="18"/>
      <c r="E98" s="29" t="s">
        <v>7</v>
      </c>
      <c r="F98" s="14" t="s">
        <v>7</v>
      </c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218" t="s">
        <v>472</v>
      </c>
    </row>
    <row r="99" spans="1:19" ht="24" customHeight="1" x14ac:dyDescent="0.35">
      <c r="A99" s="14"/>
      <c r="B99" s="17"/>
      <c r="C99" s="5" t="s">
        <v>63</v>
      </c>
      <c r="D99" s="18"/>
      <c r="E99" s="29" t="s">
        <v>133</v>
      </c>
      <c r="F99" s="15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218" t="s">
        <v>416</v>
      </c>
    </row>
    <row r="100" spans="1:19" ht="24" customHeight="1" x14ac:dyDescent="0.35">
      <c r="A100" s="14"/>
      <c r="B100" s="17"/>
      <c r="C100" s="5" t="s">
        <v>64</v>
      </c>
      <c r="D100" s="16"/>
      <c r="E100" s="14" t="s">
        <v>27</v>
      </c>
      <c r="F100" s="14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218">
        <v>2568</v>
      </c>
    </row>
    <row r="101" spans="1:19" ht="24" customHeight="1" x14ac:dyDescent="0.35">
      <c r="A101" s="14"/>
      <c r="B101" s="17"/>
      <c r="C101" s="5" t="s">
        <v>65</v>
      </c>
      <c r="D101" s="16"/>
      <c r="E101" s="14"/>
      <c r="F101" s="14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84"/>
    </row>
    <row r="102" spans="1:19" ht="24" customHeight="1" x14ac:dyDescent="0.35">
      <c r="A102" s="20"/>
      <c r="B102" s="21"/>
      <c r="C102" s="21"/>
      <c r="D102" s="22"/>
      <c r="E102" s="20"/>
      <c r="F102" s="20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</row>
    <row r="103" spans="1:19" ht="24" customHeight="1" x14ac:dyDescent="0.35">
      <c r="A103" s="14">
        <v>2</v>
      </c>
      <c r="B103" s="5" t="s">
        <v>80</v>
      </c>
      <c r="C103" s="17" t="s">
        <v>90</v>
      </c>
      <c r="D103" s="18">
        <v>30000</v>
      </c>
      <c r="E103" s="29" t="s">
        <v>37</v>
      </c>
      <c r="F103" s="14" t="s">
        <v>20</v>
      </c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218" t="s">
        <v>393</v>
      </c>
    </row>
    <row r="104" spans="1:19" ht="24" customHeight="1" x14ac:dyDescent="0.35">
      <c r="A104" s="14"/>
      <c r="B104" s="5" t="s">
        <v>43</v>
      </c>
      <c r="C104" s="5" t="s">
        <v>473</v>
      </c>
      <c r="D104" s="18"/>
      <c r="E104" s="29" t="s">
        <v>108</v>
      </c>
      <c r="F104" s="14" t="s">
        <v>7</v>
      </c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218">
        <v>2568</v>
      </c>
    </row>
    <row r="105" spans="1:19" ht="24" customHeight="1" x14ac:dyDescent="0.35">
      <c r="A105" s="14"/>
      <c r="B105" s="17"/>
      <c r="C105" s="17" t="s">
        <v>474</v>
      </c>
      <c r="D105" s="18"/>
      <c r="E105" s="29" t="s">
        <v>27</v>
      </c>
      <c r="F105" s="15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84"/>
    </row>
    <row r="106" spans="1:19" ht="24" customHeight="1" x14ac:dyDescent="0.35">
      <c r="A106" s="14"/>
      <c r="B106" s="17"/>
      <c r="C106" s="2" t="s">
        <v>475</v>
      </c>
      <c r="D106" s="16"/>
      <c r="E106" s="14"/>
      <c r="F106" s="14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84"/>
    </row>
    <row r="107" spans="1:19" ht="24" customHeight="1" x14ac:dyDescent="0.35">
      <c r="A107" s="14"/>
      <c r="B107" s="17"/>
      <c r="C107" s="2" t="s">
        <v>476</v>
      </c>
      <c r="D107" s="27"/>
      <c r="E107" s="14"/>
      <c r="F107" s="14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84"/>
    </row>
    <row r="108" spans="1:19" ht="24" customHeight="1" x14ac:dyDescent="0.35">
      <c r="A108" s="14"/>
      <c r="B108" s="17"/>
      <c r="C108" s="2" t="s">
        <v>477</v>
      </c>
      <c r="D108" s="27"/>
      <c r="E108" s="14"/>
      <c r="F108" s="14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84"/>
    </row>
    <row r="109" spans="1:19" ht="24" customHeight="1" x14ac:dyDescent="0.35">
      <c r="A109" s="101" t="s">
        <v>88</v>
      </c>
      <c r="B109" s="101">
        <v>2</v>
      </c>
      <c r="C109" s="102"/>
      <c r="D109" s="115">
        <f>SUM(D97:D108)</f>
        <v>40000</v>
      </c>
      <c r="E109" s="101"/>
      <c r="F109" s="101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94"/>
    </row>
    <row r="110" spans="1:19" ht="24" customHeight="1" x14ac:dyDescent="0.35">
      <c r="A110" s="50"/>
      <c r="B110" s="45"/>
      <c r="C110" s="61"/>
      <c r="D110" s="150"/>
      <c r="E110" s="152"/>
      <c r="F110" s="50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</row>
    <row r="111" spans="1:19" ht="24" customHeight="1" x14ac:dyDescent="0.35">
      <c r="A111" s="241"/>
      <c r="D111" s="11"/>
      <c r="E111" s="241"/>
      <c r="F111" s="241"/>
    </row>
  </sheetData>
  <mergeCells count="57">
    <mergeCell ref="P91:R91"/>
    <mergeCell ref="A92:R92"/>
    <mergeCell ref="A93:F93"/>
    <mergeCell ref="A95:A96"/>
    <mergeCell ref="B95:B96"/>
    <mergeCell ref="C95:C96"/>
    <mergeCell ref="D95:D96"/>
    <mergeCell ref="E95:E96"/>
    <mergeCell ref="F95:F96"/>
    <mergeCell ref="G95:I95"/>
    <mergeCell ref="J95:R95"/>
    <mergeCell ref="F73:F74"/>
    <mergeCell ref="G73:I73"/>
    <mergeCell ref="J73:R73"/>
    <mergeCell ref="G50:I50"/>
    <mergeCell ref="J50:R50"/>
    <mergeCell ref="P69:R69"/>
    <mergeCell ref="A70:R70"/>
    <mergeCell ref="A71:F71"/>
    <mergeCell ref="A73:A74"/>
    <mergeCell ref="B73:B74"/>
    <mergeCell ref="C73:C74"/>
    <mergeCell ref="D73:D74"/>
    <mergeCell ref="E73:E74"/>
    <mergeCell ref="A50:A51"/>
    <mergeCell ref="B50:B51"/>
    <mergeCell ref="C50:C51"/>
    <mergeCell ref="D50:D51"/>
    <mergeCell ref="E50:E51"/>
    <mergeCell ref="F50:F51"/>
    <mergeCell ref="F28:F29"/>
    <mergeCell ref="G28:I28"/>
    <mergeCell ref="J28:R28"/>
    <mergeCell ref="P46:R46"/>
    <mergeCell ref="A47:R47"/>
    <mergeCell ref="A48:F48"/>
    <mergeCell ref="A28:A29"/>
    <mergeCell ref="B28:B29"/>
    <mergeCell ref="C28:C29"/>
    <mergeCell ref="D28:D29"/>
    <mergeCell ref="E28:E29"/>
    <mergeCell ref="G8:I8"/>
    <mergeCell ref="J8:R8"/>
    <mergeCell ref="P24:R24"/>
    <mergeCell ref="A25:R25"/>
    <mergeCell ref="A26:F26"/>
    <mergeCell ref="A8:A9"/>
    <mergeCell ref="B8:B9"/>
    <mergeCell ref="C8:C9"/>
    <mergeCell ref="D8:D9"/>
    <mergeCell ref="E8:E9"/>
    <mergeCell ref="F8:F9"/>
    <mergeCell ref="A6:F6"/>
    <mergeCell ref="A2:S2"/>
    <mergeCell ref="A3:S3"/>
    <mergeCell ref="A4:S4"/>
    <mergeCell ref="A5:R5"/>
  </mergeCells>
  <pageMargins left="0.39370078740157483" right="0.39370078740157483" top="0.98425196850393704" bottom="0.39370078740157483" header="0.51181102362204722" footer="0.31496062992125984"/>
  <pageSetup paperSize="9" scale="95" firstPageNumber="9" orientation="landscape" useFirstPageNumber="1" r:id="rId1"/>
  <headerFooter alignWithMargins="0">
    <oddFooter>&amp;L&amp;"TH SarabunPSK,ธรรมดา"&amp;16แผนการดำเนินงาน ประจำปีงบประมาณ พ.ศ.2568&amp;C&amp;"TH SarabunPSK,ธรรมดา"&amp;16&amp;P&amp;R&amp;"TH SarabunPSK,ธรรมดา"&amp;16ยุทธศาสตร์ที่ 1 การเสริมสร้างความมั่นคง (ผด.02)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2EA5E-B4D3-4525-A5C4-921378F6E407}">
  <sheetPr>
    <tabColor rgb="FFC00000"/>
  </sheetPr>
  <dimension ref="A1:S15"/>
  <sheetViews>
    <sheetView view="pageBreakPreview" topLeftCell="A9" zoomScaleNormal="100" zoomScaleSheetLayoutView="100" workbookViewId="0">
      <selection activeCell="B14" sqref="B14"/>
    </sheetView>
  </sheetViews>
  <sheetFormatPr defaultRowHeight="21" x14ac:dyDescent="0.35"/>
  <cols>
    <col min="1" max="1" width="6" style="87" customWidth="1"/>
    <col min="2" max="2" width="23.5703125" style="87" customWidth="1"/>
    <col min="3" max="3" width="32.140625" style="87" customWidth="1"/>
    <col min="4" max="4" width="10.85546875" style="87" customWidth="1"/>
    <col min="5" max="5" width="10.28515625" style="297" customWidth="1"/>
    <col min="6" max="6" width="12.42578125" style="297" customWidth="1"/>
    <col min="7" max="12" width="3.5703125" style="87" customWidth="1"/>
    <col min="13" max="13" width="4" style="87" customWidth="1"/>
    <col min="14" max="18" width="3.5703125" style="87" customWidth="1"/>
    <col min="19" max="19" width="10.85546875" style="87" customWidth="1"/>
    <col min="20" max="16384" width="9.140625" style="87"/>
  </cols>
  <sheetData>
    <row r="1" spans="1:19" ht="25.5" customHeight="1" x14ac:dyDescent="0.35">
      <c r="P1" s="344"/>
      <c r="Q1" s="344"/>
      <c r="R1" s="344"/>
      <c r="S1" s="87" t="s">
        <v>225</v>
      </c>
    </row>
    <row r="2" spans="1:19" x14ac:dyDescent="0.35">
      <c r="A2" s="345" t="s">
        <v>232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</row>
    <row r="3" spans="1:19" x14ac:dyDescent="0.35">
      <c r="A3" s="345" t="s">
        <v>502</v>
      </c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5"/>
    </row>
    <row r="4" spans="1:19" x14ac:dyDescent="0.35">
      <c r="A4" s="345" t="s">
        <v>3</v>
      </c>
      <c r="B4" s="345"/>
      <c r="C4" s="345"/>
      <c r="D4" s="345"/>
      <c r="E4" s="345"/>
      <c r="F4" s="345"/>
      <c r="G4" s="345"/>
      <c r="H4" s="345"/>
      <c r="I4" s="345"/>
      <c r="J4" s="345"/>
      <c r="K4" s="345"/>
      <c r="L4" s="345"/>
      <c r="M4" s="345"/>
      <c r="N4" s="345"/>
      <c r="O4" s="345"/>
      <c r="P4" s="345"/>
      <c r="Q4" s="345"/>
      <c r="R4" s="345"/>
      <c r="S4" s="345"/>
    </row>
    <row r="5" spans="1:19" ht="24" customHeight="1" x14ac:dyDescent="0.35">
      <c r="A5" s="343" t="s">
        <v>604</v>
      </c>
      <c r="B5" s="343"/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3"/>
    </row>
    <row r="6" spans="1:19" ht="24" customHeight="1" x14ac:dyDescent="0.35">
      <c r="A6" s="343" t="s">
        <v>605</v>
      </c>
      <c r="B6" s="343"/>
      <c r="C6" s="343"/>
      <c r="D6" s="343"/>
      <c r="E6" s="343"/>
      <c r="F6" s="343"/>
      <c r="G6" s="296"/>
      <c r="H6" s="296"/>
      <c r="I6" s="296"/>
      <c r="J6" s="296"/>
      <c r="K6" s="296"/>
      <c r="L6" s="296"/>
      <c r="M6" s="296"/>
      <c r="N6" s="296"/>
      <c r="O6" s="296"/>
      <c r="P6" s="296"/>
      <c r="Q6" s="296"/>
      <c r="R6" s="296"/>
    </row>
    <row r="7" spans="1:19" ht="24" customHeight="1" x14ac:dyDescent="0.35">
      <c r="A7" s="298"/>
      <c r="B7" s="103" t="s">
        <v>522</v>
      </c>
      <c r="C7" s="103"/>
      <c r="D7" s="253"/>
      <c r="E7" s="298"/>
      <c r="F7" s="298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</row>
    <row r="8" spans="1:19" ht="24" customHeight="1" x14ac:dyDescent="0.35">
      <c r="A8" s="333" t="s">
        <v>6</v>
      </c>
      <c r="B8" s="335" t="s">
        <v>144</v>
      </c>
      <c r="C8" s="333" t="s">
        <v>139</v>
      </c>
      <c r="D8" s="337" t="s">
        <v>138</v>
      </c>
      <c r="E8" s="339" t="s">
        <v>31</v>
      </c>
      <c r="F8" s="341" t="s">
        <v>137</v>
      </c>
      <c r="G8" s="332" t="s">
        <v>381</v>
      </c>
      <c r="H8" s="332"/>
      <c r="I8" s="332"/>
      <c r="J8" s="332" t="s">
        <v>471</v>
      </c>
      <c r="K8" s="332"/>
      <c r="L8" s="332"/>
      <c r="M8" s="332"/>
      <c r="N8" s="332"/>
      <c r="O8" s="332"/>
      <c r="P8" s="332"/>
      <c r="Q8" s="332"/>
      <c r="R8" s="332"/>
      <c r="S8" s="254" t="s">
        <v>382</v>
      </c>
    </row>
    <row r="9" spans="1:19" ht="21" customHeight="1" x14ac:dyDescent="0.35">
      <c r="A9" s="334"/>
      <c r="B9" s="336"/>
      <c r="C9" s="334"/>
      <c r="D9" s="338"/>
      <c r="E9" s="340"/>
      <c r="F9" s="342"/>
      <c r="G9" s="167" t="s">
        <v>8</v>
      </c>
      <c r="H9" s="167" t="s">
        <v>9</v>
      </c>
      <c r="I9" s="167" t="s">
        <v>10</v>
      </c>
      <c r="J9" s="167" t="s">
        <v>11</v>
      </c>
      <c r="K9" s="167" t="s">
        <v>12</v>
      </c>
      <c r="L9" s="167" t="s">
        <v>13</v>
      </c>
      <c r="M9" s="167" t="s">
        <v>14</v>
      </c>
      <c r="N9" s="167" t="s">
        <v>15</v>
      </c>
      <c r="O9" s="167" t="s">
        <v>16</v>
      </c>
      <c r="P9" s="167" t="s">
        <v>17</v>
      </c>
      <c r="Q9" s="167" t="s">
        <v>18</v>
      </c>
      <c r="R9" s="167" t="s">
        <v>19</v>
      </c>
      <c r="S9" s="207" t="s">
        <v>383</v>
      </c>
    </row>
    <row r="10" spans="1:19" ht="24" customHeight="1" x14ac:dyDescent="0.35">
      <c r="A10" s="255">
        <v>1</v>
      </c>
      <c r="B10" s="256" t="s">
        <v>606</v>
      </c>
      <c r="C10" s="256" t="s">
        <v>608</v>
      </c>
      <c r="D10" s="65">
        <v>150000</v>
      </c>
      <c r="E10" s="257" t="s">
        <v>37</v>
      </c>
      <c r="F10" s="14" t="s">
        <v>35</v>
      </c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29" t="s">
        <v>458</v>
      </c>
    </row>
    <row r="11" spans="1:19" ht="24" customHeight="1" x14ac:dyDescent="0.35">
      <c r="A11" s="166"/>
      <c r="B11" s="259" t="s">
        <v>607</v>
      </c>
      <c r="C11" s="256" t="s">
        <v>609</v>
      </c>
      <c r="D11" s="65"/>
      <c r="E11" s="257" t="s">
        <v>7</v>
      </c>
      <c r="F11" s="14" t="s">
        <v>36</v>
      </c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29">
        <v>2568</v>
      </c>
    </row>
    <row r="12" spans="1:19" ht="24" customHeight="1" x14ac:dyDescent="0.35">
      <c r="A12" s="166"/>
      <c r="B12" s="256" t="s">
        <v>43</v>
      </c>
      <c r="C12" s="259" t="s">
        <v>610</v>
      </c>
      <c r="D12" s="65"/>
      <c r="E12" s="257" t="s">
        <v>133</v>
      </c>
      <c r="F12" s="260"/>
      <c r="G12" s="258"/>
      <c r="H12" s="258"/>
      <c r="I12" s="258"/>
      <c r="J12" s="258"/>
      <c r="K12" s="258"/>
      <c r="L12" s="258"/>
      <c r="M12" s="258"/>
      <c r="N12" s="258"/>
      <c r="O12" s="258"/>
      <c r="P12" s="258"/>
      <c r="Q12" s="258"/>
      <c r="R12" s="258"/>
      <c r="S12" s="230"/>
    </row>
    <row r="13" spans="1:19" ht="24" customHeight="1" x14ac:dyDescent="0.35">
      <c r="A13" s="166"/>
      <c r="B13" s="256"/>
      <c r="C13" s="260" t="s">
        <v>611</v>
      </c>
      <c r="D13" s="65"/>
      <c r="E13" s="257" t="s">
        <v>27</v>
      </c>
      <c r="F13" s="260"/>
      <c r="G13" s="258"/>
      <c r="H13" s="258"/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30"/>
    </row>
    <row r="14" spans="1:19" ht="24" customHeight="1" x14ac:dyDescent="0.35">
      <c r="A14" s="166"/>
      <c r="B14" s="256" t="s">
        <v>612</v>
      </c>
      <c r="C14" s="260"/>
      <c r="D14" s="65"/>
      <c r="E14" s="257"/>
      <c r="F14" s="260"/>
      <c r="G14" s="258"/>
      <c r="H14" s="258"/>
      <c r="I14" s="258"/>
      <c r="J14" s="258"/>
      <c r="K14" s="258"/>
      <c r="L14" s="258"/>
      <c r="M14" s="258"/>
      <c r="N14" s="258"/>
      <c r="O14" s="258"/>
      <c r="P14" s="258"/>
      <c r="Q14" s="258"/>
      <c r="R14" s="258"/>
      <c r="S14" s="230"/>
    </row>
    <row r="15" spans="1:19" ht="24" customHeight="1" x14ac:dyDescent="0.35">
      <c r="A15" s="101" t="s">
        <v>88</v>
      </c>
      <c r="B15" s="101">
        <v>1</v>
      </c>
      <c r="C15" s="266"/>
      <c r="D15" s="98">
        <f>D10</f>
        <v>150000</v>
      </c>
      <c r="E15" s="267"/>
      <c r="F15" s="268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</row>
  </sheetData>
  <mergeCells count="14">
    <mergeCell ref="A6:F6"/>
    <mergeCell ref="P1:R1"/>
    <mergeCell ref="A2:S2"/>
    <mergeCell ref="A3:S3"/>
    <mergeCell ref="A4:S4"/>
    <mergeCell ref="A5:R5"/>
    <mergeCell ref="G8:I8"/>
    <mergeCell ref="J8:R8"/>
    <mergeCell ref="A8:A9"/>
    <mergeCell ref="B8:B9"/>
    <mergeCell ref="C8:C9"/>
    <mergeCell ref="D8:D9"/>
    <mergeCell ref="E8:E9"/>
    <mergeCell ref="F8:F9"/>
  </mergeCells>
  <pageMargins left="0.39370078740157483" right="0.39370078740157483" top="0.98425196850393704" bottom="0.39370078740157483" header="0.51181102362204722" footer="0.31496062992125984"/>
  <pageSetup paperSize="9" scale="95" firstPageNumber="14" orientation="landscape" useFirstPageNumber="1" r:id="rId1"/>
  <headerFooter alignWithMargins="0">
    <oddFooter>&amp;L&amp;"TH SarabunPSK,ธรรมดา"&amp;16แผนการดำเนินงาน ประจำปีงบประมาณ พ.ศ.2568&amp;C&amp;"TH SarabunPSK,ธรรมดา"&amp;16&amp;P&amp;R&amp;"TH SarabunPSK,ธรรมดา"&amp;16ยุทธศาสตร์ที่ 2 การพัฒนาระบบโครงสร้างพื้นฐานและระบบโลจิสติกส์ (ผด.02)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6DD47-2BE9-4103-AF7B-9F66E64E4911}">
  <sheetPr>
    <tabColor rgb="FFC00000"/>
  </sheetPr>
  <dimension ref="A1:S15"/>
  <sheetViews>
    <sheetView view="pageBreakPreview" topLeftCell="A2" zoomScaleNormal="100" zoomScaleSheetLayoutView="100" workbookViewId="0">
      <selection activeCell="F15" sqref="F15"/>
    </sheetView>
  </sheetViews>
  <sheetFormatPr defaultRowHeight="21" x14ac:dyDescent="0.35"/>
  <cols>
    <col min="1" max="1" width="6" style="87" customWidth="1"/>
    <col min="2" max="2" width="23.5703125" style="87" customWidth="1"/>
    <col min="3" max="3" width="32.140625" style="87" customWidth="1"/>
    <col min="4" max="4" width="10.85546875" style="87" customWidth="1"/>
    <col min="5" max="5" width="10.28515625" style="243" customWidth="1"/>
    <col min="6" max="6" width="12.42578125" style="243" customWidth="1"/>
    <col min="7" max="12" width="3.5703125" style="87" customWidth="1"/>
    <col min="13" max="13" width="4" style="87" customWidth="1"/>
    <col min="14" max="18" width="3.5703125" style="87" customWidth="1"/>
    <col min="19" max="19" width="10.85546875" style="87" customWidth="1"/>
    <col min="20" max="16384" width="9.140625" style="87"/>
  </cols>
  <sheetData>
    <row r="1" spans="1:19" ht="25.5" customHeight="1" x14ac:dyDescent="0.35">
      <c r="P1" s="344"/>
      <c r="Q1" s="344"/>
      <c r="R1" s="344"/>
      <c r="S1" s="87" t="s">
        <v>225</v>
      </c>
    </row>
    <row r="2" spans="1:19" x14ac:dyDescent="0.35">
      <c r="A2" s="345" t="s">
        <v>232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</row>
    <row r="3" spans="1:19" x14ac:dyDescent="0.35">
      <c r="A3" s="345" t="s">
        <v>502</v>
      </c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5"/>
    </row>
    <row r="4" spans="1:19" x14ac:dyDescent="0.35">
      <c r="A4" s="345" t="s">
        <v>3</v>
      </c>
      <c r="B4" s="345"/>
      <c r="C4" s="345"/>
      <c r="D4" s="345"/>
      <c r="E4" s="345"/>
      <c r="F4" s="345"/>
      <c r="G4" s="345"/>
      <c r="H4" s="345"/>
      <c r="I4" s="345"/>
      <c r="J4" s="345"/>
      <c r="K4" s="345"/>
      <c r="L4" s="345"/>
      <c r="M4" s="345"/>
      <c r="N4" s="345"/>
      <c r="O4" s="345"/>
      <c r="P4" s="345"/>
      <c r="Q4" s="345"/>
      <c r="R4" s="345"/>
      <c r="S4" s="345"/>
    </row>
    <row r="5" spans="1:19" ht="24" customHeight="1" x14ac:dyDescent="0.35">
      <c r="A5" s="343" t="s">
        <v>503</v>
      </c>
      <c r="B5" s="343"/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3"/>
    </row>
    <row r="6" spans="1:19" ht="24" customHeight="1" x14ac:dyDescent="0.35">
      <c r="A6" s="343" t="s">
        <v>504</v>
      </c>
      <c r="B6" s="343"/>
      <c r="C6" s="343"/>
      <c r="D6" s="343"/>
      <c r="E6" s="343"/>
      <c r="F6" s="343"/>
      <c r="G6" s="244"/>
      <c r="H6" s="244"/>
      <c r="I6" s="244"/>
      <c r="J6" s="244"/>
      <c r="K6" s="244"/>
      <c r="L6" s="244"/>
      <c r="M6" s="244"/>
      <c r="N6" s="244"/>
      <c r="O6" s="244"/>
      <c r="P6" s="244"/>
      <c r="Q6" s="244"/>
      <c r="R6" s="244"/>
    </row>
    <row r="7" spans="1:19" ht="24" customHeight="1" x14ac:dyDescent="0.35">
      <c r="A7" s="245"/>
      <c r="B7" s="103" t="s">
        <v>239</v>
      </c>
      <c r="C7" s="103"/>
      <c r="D7" s="253"/>
      <c r="E7" s="245"/>
      <c r="F7" s="245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</row>
    <row r="8" spans="1:19" ht="24" customHeight="1" x14ac:dyDescent="0.35">
      <c r="A8" s="333" t="s">
        <v>6</v>
      </c>
      <c r="B8" s="335" t="s">
        <v>144</v>
      </c>
      <c r="C8" s="333" t="s">
        <v>139</v>
      </c>
      <c r="D8" s="337" t="s">
        <v>138</v>
      </c>
      <c r="E8" s="339" t="s">
        <v>31</v>
      </c>
      <c r="F8" s="341" t="s">
        <v>137</v>
      </c>
      <c r="G8" s="332" t="s">
        <v>381</v>
      </c>
      <c r="H8" s="332"/>
      <c r="I8" s="332"/>
      <c r="J8" s="332" t="s">
        <v>471</v>
      </c>
      <c r="K8" s="332"/>
      <c r="L8" s="332"/>
      <c r="M8" s="332"/>
      <c r="N8" s="332"/>
      <c r="O8" s="332"/>
      <c r="P8" s="332"/>
      <c r="Q8" s="332"/>
      <c r="R8" s="332"/>
      <c r="S8" s="254" t="s">
        <v>382</v>
      </c>
    </row>
    <row r="9" spans="1:19" ht="21" customHeight="1" x14ac:dyDescent="0.35">
      <c r="A9" s="334"/>
      <c r="B9" s="336"/>
      <c r="C9" s="334"/>
      <c r="D9" s="338"/>
      <c r="E9" s="340"/>
      <c r="F9" s="342"/>
      <c r="G9" s="167" t="s">
        <v>8</v>
      </c>
      <c r="H9" s="167" t="s">
        <v>9</v>
      </c>
      <c r="I9" s="167" t="s">
        <v>10</v>
      </c>
      <c r="J9" s="167" t="s">
        <v>11</v>
      </c>
      <c r="K9" s="167" t="s">
        <v>12</v>
      </c>
      <c r="L9" s="167" t="s">
        <v>13</v>
      </c>
      <c r="M9" s="167" t="s">
        <v>14</v>
      </c>
      <c r="N9" s="167" t="s">
        <v>15</v>
      </c>
      <c r="O9" s="167" t="s">
        <v>16</v>
      </c>
      <c r="P9" s="167" t="s">
        <v>17</v>
      </c>
      <c r="Q9" s="167" t="s">
        <v>18</v>
      </c>
      <c r="R9" s="167" t="s">
        <v>19</v>
      </c>
      <c r="S9" s="207" t="s">
        <v>383</v>
      </c>
    </row>
    <row r="10" spans="1:19" ht="24" customHeight="1" x14ac:dyDescent="0.35">
      <c r="A10" s="255">
        <v>1</v>
      </c>
      <c r="B10" s="256" t="s">
        <v>505</v>
      </c>
      <c r="C10" s="256" t="s">
        <v>506</v>
      </c>
      <c r="D10" s="65">
        <v>10000</v>
      </c>
      <c r="E10" s="257" t="s">
        <v>507</v>
      </c>
      <c r="F10" s="14" t="s">
        <v>20</v>
      </c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29" t="s">
        <v>393</v>
      </c>
    </row>
    <row r="11" spans="1:19" ht="24" customHeight="1" x14ac:dyDescent="0.35">
      <c r="A11" s="166"/>
      <c r="B11" s="259" t="s">
        <v>508</v>
      </c>
      <c r="C11" s="256" t="s">
        <v>509</v>
      </c>
      <c r="D11" s="65"/>
      <c r="E11" s="257" t="s">
        <v>510</v>
      </c>
      <c r="F11" s="14" t="s">
        <v>7</v>
      </c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29">
        <v>2568</v>
      </c>
    </row>
    <row r="12" spans="1:19" ht="24" customHeight="1" x14ac:dyDescent="0.35">
      <c r="A12" s="166"/>
      <c r="B12" s="256" t="s">
        <v>511</v>
      </c>
      <c r="C12" s="259" t="s">
        <v>512</v>
      </c>
      <c r="D12" s="65"/>
      <c r="E12" s="257" t="s">
        <v>513</v>
      </c>
      <c r="F12" s="260"/>
      <c r="G12" s="258"/>
      <c r="H12" s="258"/>
      <c r="I12" s="258"/>
      <c r="J12" s="258"/>
      <c r="K12" s="258"/>
      <c r="L12" s="258"/>
      <c r="M12" s="258"/>
      <c r="N12" s="258"/>
      <c r="O12" s="258"/>
      <c r="P12" s="258"/>
      <c r="Q12" s="258"/>
      <c r="R12" s="258"/>
      <c r="S12" s="230"/>
    </row>
    <row r="13" spans="1:19" ht="24" customHeight="1" x14ac:dyDescent="0.35">
      <c r="A13" s="166"/>
      <c r="B13" s="256"/>
      <c r="C13" s="260" t="s">
        <v>514</v>
      </c>
      <c r="D13" s="65"/>
      <c r="E13" s="257"/>
      <c r="F13" s="260"/>
      <c r="G13" s="258"/>
      <c r="H13" s="258"/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30"/>
    </row>
    <row r="14" spans="1:19" ht="24" customHeight="1" x14ac:dyDescent="0.35">
      <c r="A14" s="136"/>
      <c r="B14" s="261"/>
      <c r="C14" s="262"/>
      <c r="D14" s="143"/>
      <c r="E14" s="263"/>
      <c r="F14" s="264"/>
      <c r="G14" s="265"/>
      <c r="H14" s="265"/>
      <c r="I14" s="265"/>
      <c r="J14" s="265"/>
      <c r="K14" s="265"/>
      <c r="L14" s="265"/>
      <c r="M14" s="265"/>
      <c r="N14" s="265"/>
      <c r="O14" s="265"/>
      <c r="P14" s="265"/>
      <c r="Q14" s="265"/>
      <c r="R14" s="265"/>
      <c r="S14" s="135"/>
    </row>
    <row r="15" spans="1:19" ht="24" customHeight="1" x14ac:dyDescent="0.35">
      <c r="A15" s="101" t="s">
        <v>88</v>
      </c>
      <c r="B15" s="101">
        <v>1</v>
      </c>
      <c r="C15" s="266"/>
      <c r="D15" s="98">
        <f>D10</f>
        <v>10000</v>
      </c>
      <c r="E15" s="267"/>
      <c r="F15" s="268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</row>
  </sheetData>
  <mergeCells count="14">
    <mergeCell ref="G8:I8"/>
    <mergeCell ref="J8:R8"/>
    <mergeCell ref="A8:A9"/>
    <mergeCell ref="B8:B9"/>
    <mergeCell ref="C8:C9"/>
    <mergeCell ref="D8:D9"/>
    <mergeCell ref="E8:E9"/>
    <mergeCell ref="F8:F9"/>
    <mergeCell ref="A6:F6"/>
    <mergeCell ref="P1:R1"/>
    <mergeCell ref="A2:S2"/>
    <mergeCell ref="A3:S3"/>
    <mergeCell ref="A4:S4"/>
    <mergeCell ref="A5:R5"/>
  </mergeCells>
  <pageMargins left="0.39370078740157483" right="0.39370078740157483" top="0.98425196850393704" bottom="0.39370078740157483" header="0.51181102362204722" footer="0.31496062992125984"/>
  <pageSetup paperSize="9" scale="95" firstPageNumber="15" orientation="landscape" useFirstPageNumber="1" r:id="rId1"/>
  <headerFooter alignWithMargins="0">
    <oddFooter>&amp;L&amp;"TH SarabunPSK,ธรรมดา"&amp;16แผนการดำเนินงาน ประจำปีงบประมาณ พ.ศ.2568&amp;C&amp;"TH SarabunPSK,ธรรมดา"&amp;16&amp;P&amp;R&amp;"TH SarabunPSK,ธรรมดา"&amp;16ยุทธศาสตร์ที่ 3 การสร้างความเข้มแข็งภาคเกษตรและระบบเศรษฐกิจ (ผด.02)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BEE6D-ABD3-4FF7-97BD-0E06891CE06E}">
  <sheetPr>
    <tabColor rgb="FFC00000"/>
  </sheetPr>
  <dimension ref="A1:U248"/>
  <sheetViews>
    <sheetView view="pageBreakPreview" topLeftCell="A225" zoomScaleNormal="100" zoomScaleSheetLayoutView="100" workbookViewId="0">
      <selection activeCell="M222" sqref="M222"/>
    </sheetView>
  </sheetViews>
  <sheetFormatPr defaultRowHeight="21" x14ac:dyDescent="0.35"/>
  <cols>
    <col min="1" max="1" width="6" style="2" customWidth="1"/>
    <col min="2" max="2" width="23.5703125" style="2" customWidth="1"/>
    <col min="3" max="3" width="32.140625" style="2" customWidth="1"/>
    <col min="4" max="4" width="10.85546875" style="2" customWidth="1"/>
    <col min="5" max="5" width="10.28515625" style="198" customWidth="1"/>
    <col min="6" max="6" width="12.42578125" style="198" customWidth="1"/>
    <col min="7" max="12" width="3.5703125" style="2" customWidth="1"/>
    <col min="13" max="13" width="4" style="2" customWidth="1"/>
    <col min="14" max="18" width="3.5703125" style="2" customWidth="1"/>
    <col min="19" max="19" width="10.7109375" style="2" customWidth="1"/>
    <col min="20" max="16384" width="9.140625" style="2"/>
  </cols>
  <sheetData>
    <row r="1" spans="1:19" ht="22.5" customHeight="1" x14ac:dyDescent="0.35">
      <c r="P1" s="325"/>
      <c r="Q1" s="325"/>
      <c r="R1" s="325"/>
      <c r="S1" s="2" t="s">
        <v>225</v>
      </c>
    </row>
    <row r="2" spans="1:19" x14ac:dyDescent="0.35">
      <c r="A2" s="315" t="s">
        <v>232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</row>
    <row r="3" spans="1:19" x14ac:dyDescent="0.35">
      <c r="A3" s="315" t="s">
        <v>470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5"/>
      <c r="R3" s="315"/>
    </row>
    <row r="4" spans="1:19" x14ac:dyDescent="0.35">
      <c r="A4" s="315" t="s">
        <v>3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5"/>
      <c r="R4" s="315"/>
    </row>
    <row r="5" spans="1:19" ht="24" customHeight="1" x14ac:dyDescent="0.35">
      <c r="A5" s="323" t="s">
        <v>241</v>
      </c>
      <c r="B5" s="323"/>
      <c r="C5" s="323"/>
      <c r="D5" s="323"/>
      <c r="E5" s="323"/>
      <c r="F5" s="323"/>
      <c r="G5" s="323"/>
      <c r="H5" s="323"/>
      <c r="I5" s="323"/>
      <c r="J5" s="323"/>
      <c r="K5" s="323"/>
      <c r="L5" s="323"/>
      <c r="M5" s="323"/>
      <c r="N5" s="323"/>
      <c r="O5" s="323"/>
      <c r="P5" s="323"/>
      <c r="Q5" s="323"/>
      <c r="R5" s="323"/>
    </row>
    <row r="6" spans="1:19" ht="24" customHeight="1" x14ac:dyDescent="0.35">
      <c r="A6" s="323" t="s">
        <v>243</v>
      </c>
      <c r="B6" s="323"/>
      <c r="C6" s="323"/>
      <c r="D6" s="323"/>
      <c r="E6" s="323"/>
      <c r="F6" s="323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</row>
    <row r="7" spans="1:19" ht="24" customHeight="1" x14ac:dyDescent="0.35">
      <c r="A7" s="196"/>
      <c r="B7" s="1" t="s">
        <v>242</v>
      </c>
      <c r="C7" s="1"/>
      <c r="D7" s="23"/>
      <c r="E7" s="196"/>
      <c r="F7" s="196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9" ht="24" customHeight="1" x14ac:dyDescent="0.35">
      <c r="A8" s="313" t="s">
        <v>6</v>
      </c>
      <c r="B8" s="316" t="s">
        <v>144</v>
      </c>
      <c r="C8" s="313" t="s">
        <v>139</v>
      </c>
      <c r="D8" s="326" t="s">
        <v>138</v>
      </c>
      <c r="E8" s="328" t="s">
        <v>31</v>
      </c>
      <c r="F8" s="330" t="s">
        <v>137</v>
      </c>
      <c r="G8" s="324" t="s">
        <v>381</v>
      </c>
      <c r="H8" s="324"/>
      <c r="I8" s="324"/>
      <c r="J8" s="324" t="s">
        <v>471</v>
      </c>
      <c r="K8" s="324"/>
      <c r="L8" s="324"/>
      <c r="M8" s="324"/>
      <c r="N8" s="324"/>
      <c r="O8" s="324"/>
      <c r="P8" s="324"/>
      <c r="Q8" s="324"/>
      <c r="R8" s="324"/>
      <c r="S8" s="202" t="s">
        <v>382</v>
      </c>
    </row>
    <row r="9" spans="1:19" ht="21" customHeight="1" x14ac:dyDescent="0.35">
      <c r="A9" s="314"/>
      <c r="B9" s="318"/>
      <c r="C9" s="314"/>
      <c r="D9" s="327"/>
      <c r="E9" s="329"/>
      <c r="F9" s="331"/>
      <c r="G9" s="74" t="s">
        <v>8</v>
      </c>
      <c r="H9" s="74" t="s">
        <v>9</v>
      </c>
      <c r="I9" s="74" t="s">
        <v>10</v>
      </c>
      <c r="J9" s="74" t="s">
        <v>11</v>
      </c>
      <c r="K9" s="74" t="s">
        <v>12</v>
      </c>
      <c r="L9" s="74" t="s">
        <v>13</v>
      </c>
      <c r="M9" s="74" t="s">
        <v>14</v>
      </c>
      <c r="N9" s="74" t="s">
        <v>15</v>
      </c>
      <c r="O9" s="74" t="s">
        <v>16</v>
      </c>
      <c r="P9" s="74" t="s">
        <v>17</v>
      </c>
      <c r="Q9" s="74" t="s">
        <v>18</v>
      </c>
      <c r="R9" s="74" t="s">
        <v>19</v>
      </c>
      <c r="S9" s="112" t="s">
        <v>383</v>
      </c>
    </row>
    <row r="10" spans="1:19" ht="24" customHeight="1" x14ac:dyDescent="0.35">
      <c r="A10" s="52">
        <v>1</v>
      </c>
      <c r="B10" s="5" t="s">
        <v>111</v>
      </c>
      <c r="C10" s="9" t="s">
        <v>112</v>
      </c>
      <c r="D10" s="18">
        <v>5000</v>
      </c>
      <c r="E10" s="4" t="s">
        <v>600</v>
      </c>
      <c r="F10" s="14" t="s">
        <v>21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4" t="s">
        <v>398</v>
      </c>
    </row>
    <row r="11" spans="1:19" ht="24" customHeight="1" x14ac:dyDescent="0.35">
      <c r="A11" s="14"/>
      <c r="B11" s="5" t="s">
        <v>105</v>
      </c>
      <c r="C11" s="17" t="s">
        <v>96</v>
      </c>
      <c r="D11" s="18"/>
      <c r="E11" s="4" t="s">
        <v>28</v>
      </c>
      <c r="F11" s="14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4">
        <v>2568</v>
      </c>
    </row>
    <row r="12" spans="1:19" ht="24" customHeight="1" x14ac:dyDescent="0.35">
      <c r="A12" s="14"/>
      <c r="B12" s="17"/>
      <c r="C12" s="5" t="s">
        <v>577</v>
      </c>
      <c r="D12" s="18"/>
      <c r="E12" s="4" t="s">
        <v>29</v>
      </c>
      <c r="F12" s="14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</row>
    <row r="13" spans="1:19" ht="24" customHeight="1" x14ac:dyDescent="0.35">
      <c r="A13" s="14"/>
      <c r="B13" s="5"/>
      <c r="C13" s="5" t="s">
        <v>147</v>
      </c>
      <c r="D13" s="60"/>
      <c r="E13" s="4" t="s">
        <v>7</v>
      </c>
      <c r="F13" s="4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</row>
    <row r="14" spans="1:19" ht="24" customHeight="1" x14ac:dyDescent="0.35">
      <c r="A14" s="20"/>
      <c r="B14" s="37"/>
      <c r="C14" s="62"/>
      <c r="D14" s="21"/>
      <c r="E14" s="299" t="s">
        <v>30</v>
      </c>
      <c r="F14" s="20"/>
      <c r="G14" s="20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</row>
    <row r="15" spans="1:19" ht="24" customHeight="1" x14ac:dyDescent="0.35">
      <c r="A15" s="14">
        <v>2</v>
      </c>
      <c r="B15" s="82" t="s">
        <v>97</v>
      </c>
      <c r="C15" s="82" t="s">
        <v>98</v>
      </c>
      <c r="D15" s="83">
        <v>5000</v>
      </c>
      <c r="E15" s="14" t="s">
        <v>28</v>
      </c>
      <c r="F15" s="14" t="s">
        <v>21</v>
      </c>
      <c r="G15" s="85"/>
      <c r="H15" s="17"/>
      <c r="I15" s="9"/>
      <c r="J15" s="17"/>
      <c r="K15" s="9"/>
      <c r="L15" s="17"/>
      <c r="M15" s="9"/>
      <c r="N15" s="17"/>
      <c r="O15" s="9"/>
      <c r="P15" s="17"/>
      <c r="Q15" s="17"/>
      <c r="R15" s="17"/>
      <c r="S15" s="14" t="s">
        <v>398</v>
      </c>
    </row>
    <row r="16" spans="1:19" ht="24" customHeight="1" x14ac:dyDescent="0.35">
      <c r="A16" s="80"/>
      <c r="B16" s="17" t="s">
        <v>107</v>
      </c>
      <c r="C16" s="5" t="s">
        <v>99</v>
      </c>
      <c r="D16" s="28"/>
      <c r="E16" s="4" t="s">
        <v>100</v>
      </c>
      <c r="F16" s="14"/>
      <c r="G16" s="14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4">
        <v>2568</v>
      </c>
    </row>
    <row r="17" spans="1:19" ht="24" customHeight="1" x14ac:dyDescent="0.35">
      <c r="A17" s="14"/>
      <c r="B17" s="17" t="s">
        <v>30</v>
      </c>
      <c r="C17" s="5" t="s">
        <v>578</v>
      </c>
      <c r="D17" s="27"/>
      <c r="E17" s="4" t="s">
        <v>30</v>
      </c>
      <c r="F17" s="14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</row>
    <row r="18" spans="1:19" ht="24" customHeight="1" x14ac:dyDescent="0.35">
      <c r="A18" s="4"/>
      <c r="B18" s="17"/>
      <c r="C18" s="17" t="s">
        <v>146</v>
      </c>
      <c r="D18" s="43"/>
      <c r="E18" s="4"/>
      <c r="F18" s="4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</row>
    <row r="19" spans="1:19" ht="24" customHeight="1" x14ac:dyDescent="0.35">
      <c r="A19" s="21"/>
      <c r="B19" s="21"/>
      <c r="C19" s="21"/>
      <c r="D19" s="120"/>
      <c r="E19" s="21"/>
      <c r="F19" s="37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</row>
    <row r="20" spans="1:19" ht="24" customHeight="1" x14ac:dyDescent="0.35">
      <c r="D20" s="153"/>
      <c r="E20" s="2"/>
      <c r="F20" s="40"/>
    </row>
    <row r="21" spans="1:19" ht="24" customHeight="1" x14ac:dyDescent="0.35">
      <c r="D21" s="153"/>
      <c r="E21" s="2"/>
      <c r="F21" s="40"/>
    </row>
    <row r="22" spans="1:19" ht="24" customHeight="1" x14ac:dyDescent="0.35">
      <c r="D22" s="153"/>
      <c r="E22" s="2"/>
      <c r="F22" s="40"/>
    </row>
    <row r="23" spans="1:19" ht="24" customHeight="1" x14ac:dyDescent="0.35">
      <c r="D23" s="153"/>
      <c r="E23" s="2"/>
      <c r="F23" s="40"/>
      <c r="P23" s="325"/>
      <c r="Q23" s="325"/>
      <c r="R23" s="325"/>
      <c r="S23" s="2" t="s">
        <v>225</v>
      </c>
    </row>
    <row r="24" spans="1:19" ht="24" customHeight="1" x14ac:dyDescent="0.35">
      <c r="A24" s="323" t="s">
        <v>241</v>
      </c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3"/>
      <c r="M24" s="323"/>
      <c r="N24" s="323"/>
      <c r="O24" s="323"/>
      <c r="P24" s="323"/>
      <c r="Q24" s="323"/>
      <c r="R24" s="323"/>
    </row>
    <row r="25" spans="1:19" ht="24" customHeight="1" x14ac:dyDescent="0.35">
      <c r="A25" s="323" t="s">
        <v>243</v>
      </c>
      <c r="B25" s="323"/>
      <c r="C25" s="323"/>
      <c r="D25" s="323"/>
      <c r="E25" s="323"/>
      <c r="F25" s="323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</row>
    <row r="26" spans="1:19" ht="24" customHeight="1" x14ac:dyDescent="0.35">
      <c r="A26" s="196"/>
      <c r="B26" s="1" t="s">
        <v>242</v>
      </c>
      <c r="C26" s="1"/>
      <c r="D26" s="23"/>
      <c r="E26" s="196"/>
      <c r="F26" s="19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9" ht="24" customHeight="1" x14ac:dyDescent="0.35">
      <c r="A27" s="313" t="s">
        <v>6</v>
      </c>
      <c r="B27" s="316" t="s">
        <v>144</v>
      </c>
      <c r="C27" s="313" t="s">
        <v>139</v>
      </c>
      <c r="D27" s="326" t="s">
        <v>138</v>
      </c>
      <c r="E27" s="328" t="s">
        <v>31</v>
      </c>
      <c r="F27" s="330" t="s">
        <v>137</v>
      </c>
      <c r="G27" s="324" t="s">
        <v>381</v>
      </c>
      <c r="H27" s="324"/>
      <c r="I27" s="324"/>
      <c r="J27" s="324" t="s">
        <v>471</v>
      </c>
      <c r="K27" s="324"/>
      <c r="L27" s="324"/>
      <c r="M27" s="324"/>
      <c r="N27" s="324"/>
      <c r="O27" s="324"/>
      <c r="P27" s="324"/>
      <c r="Q27" s="324"/>
      <c r="R27" s="324"/>
      <c r="S27" s="202" t="s">
        <v>382</v>
      </c>
    </row>
    <row r="28" spans="1:19" ht="21" customHeight="1" x14ac:dyDescent="0.35">
      <c r="A28" s="314"/>
      <c r="B28" s="318"/>
      <c r="C28" s="314"/>
      <c r="D28" s="327"/>
      <c r="E28" s="329"/>
      <c r="F28" s="331"/>
      <c r="G28" s="74" t="s">
        <v>8</v>
      </c>
      <c r="H28" s="74" t="s">
        <v>9</v>
      </c>
      <c r="I28" s="74" t="s">
        <v>10</v>
      </c>
      <c r="J28" s="74" t="s">
        <v>11</v>
      </c>
      <c r="K28" s="74" t="s">
        <v>12</v>
      </c>
      <c r="L28" s="74" t="s">
        <v>13</v>
      </c>
      <c r="M28" s="74" t="s">
        <v>14</v>
      </c>
      <c r="N28" s="74" t="s">
        <v>15</v>
      </c>
      <c r="O28" s="74" t="s">
        <v>16</v>
      </c>
      <c r="P28" s="74" t="s">
        <v>17</v>
      </c>
      <c r="Q28" s="74" t="s">
        <v>18</v>
      </c>
      <c r="R28" s="74" t="s">
        <v>19</v>
      </c>
      <c r="S28" s="112" t="s">
        <v>383</v>
      </c>
    </row>
    <row r="29" spans="1:19" ht="24" customHeight="1" x14ac:dyDescent="0.35">
      <c r="A29" s="14">
        <v>3</v>
      </c>
      <c r="B29" s="17" t="s">
        <v>457</v>
      </c>
      <c r="C29" s="5" t="s">
        <v>446</v>
      </c>
      <c r="D29" s="27">
        <v>10000</v>
      </c>
      <c r="E29" s="14" t="s">
        <v>346</v>
      </c>
      <c r="F29" s="14" t="s">
        <v>21</v>
      </c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4" t="s">
        <v>397</v>
      </c>
    </row>
    <row r="30" spans="1:19" ht="24" customHeight="1" x14ac:dyDescent="0.35">
      <c r="A30" s="17"/>
      <c r="B30" s="17" t="s">
        <v>107</v>
      </c>
      <c r="C30" s="5" t="s">
        <v>447</v>
      </c>
      <c r="D30" s="28"/>
      <c r="E30" s="4" t="s">
        <v>101</v>
      </c>
      <c r="F30" s="15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4">
        <v>2568</v>
      </c>
    </row>
    <row r="31" spans="1:19" ht="24" customHeight="1" x14ac:dyDescent="0.35">
      <c r="A31" s="17"/>
      <c r="B31" s="17" t="s">
        <v>30</v>
      </c>
      <c r="C31" s="5" t="s">
        <v>448</v>
      </c>
      <c r="D31" s="28"/>
      <c r="E31" s="4" t="s">
        <v>102</v>
      </c>
      <c r="F31" s="15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</row>
    <row r="32" spans="1:19" ht="24" customHeight="1" x14ac:dyDescent="0.35">
      <c r="A32" s="17"/>
      <c r="B32" s="17"/>
      <c r="C32" s="5" t="s">
        <v>449</v>
      </c>
      <c r="D32" s="28"/>
      <c r="E32" s="17"/>
      <c r="F32" s="15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</row>
    <row r="33" spans="1:21" ht="9.75" customHeight="1" x14ac:dyDescent="0.35">
      <c r="A33" s="21"/>
      <c r="B33" s="21"/>
      <c r="C33" s="21"/>
      <c r="D33" s="120"/>
      <c r="E33" s="21"/>
      <c r="F33" s="37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</row>
    <row r="34" spans="1:21" ht="24" customHeight="1" x14ac:dyDescent="0.35">
      <c r="A34" s="14">
        <v>4</v>
      </c>
      <c r="B34" s="5" t="s">
        <v>201</v>
      </c>
      <c r="C34" s="5" t="s">
        <v>202</v>
      </c>
      <c r="D34" s="27">
        <v>30000</v>
      </c>
      <c r="E34" s="29" t="s">
        <v>108</v>
      </c>
      <c r="F34" s="14" t="s">
        <v>21</v>
      </c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4" t="s">
        <v>385</v>
      </c>
    </row>
    <row r="35" spans="1:21" ht="24" customHeight="1" x14ac:dyDescent="0.35">
      <c r="A35" s="14"/>
      <c r="B35" s="17"/>
      <c r="C35" s="5" t="s">
        <v>203</v>
      </c>
      <c r="D35" s="28"/>
      <c r="E35" s="29" t="s">
        <v>27</v>
      </c>
      <c r="F35" s="14"/>
      <c r="G35" s="14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4">
        <v>2568</v>
      </c>
      <c r="U35" s="225"/>
    </row>
    <row r="36" spans="1:21" ht="24" customHeight="1" x14ac:dyDescent="0.35">
      <c r="A36" s="14"/>
      <c r="B36" s="17"/>
      <c r="C36" s="5" t="s">
        <v>463</v>
      </c>
      <c r="D36" s="27"/>
      <c r="E36" s="29"/>
      <c r="F36" s="14"/>
      <c r="G36" s="14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U36" s="225"/>
    </row>
    <row r="37" spans="1:21" ht="24" customHeight="1" x14ac:dyDescent="0.35">
      <c r="A37" s="14"/>
      <c r="B37" s="5"/>
      <c r="C37" s="5" t="s">
        <v>204</v>
      </c>
      <c r="D37" s="60"/>
      <c r="E37" s="4"/>
      <c r="F37" s="4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U37" s="225"/>
    </row>
    <row r="38" spans="1:21" ht="24" customHeight="1" x14ac:dyDescent="0.35">
      <c r="A38" s="14"/>
      <c r="B38" s="5"/>
      <c r="C38" s="5" t="s">
        <v>64</v>
      </c>
      <c r="D38" s="60"/>
      <c r="E38" s="4"/>
      <c r="F38" s="4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U38" s="225"/>
    </row>
    <row r="39" spans="1:21" ht="24" customHeight="1" x14ac:dyDescent="0.35">
      <c r="A39" s="14"/>
      <c r="B39" s="5"/>
      <c r="C39" s="5" t="s">
        <v>134</v>
      </c>
      <c r="D39" s="60"/>
      <c r="E39" s="4"/>
      <c r="F39" s="4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U39" s="225"/>
    </row>
    <row r="40" spans="1:21" ht="10.5" customHeight="1" x14ac:dyDescent="0.35">
      <c r="A40" s="21"/>
      <c r="B40" s="21"/>
      <c r="C40" s="21"/>
      <c r="D40" s="120"/>
      <c r="E40" s="21"/>
      <c r="F40" s="37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U40" s="225"/>
    </row>
    <row r="41" spans="1:21" ht="24" customHeight="1" x14ac:dyDescent="0.35">
      <c r="A41" s="14">
        <v>5</v>
      </c>
      <c r="B41" s="5" t="s">
        <v>103</v>
      </c>
      <c r="C41" s="85" t="s">
        <v>109</v>
      </c>
      <c r="D41" s="27">
        <v>540000</v>
      </c>
      <c r="E41" s="92" t="s">
        <v>101</v>
      </c>
      <c r="F41" s="14" t="s">
        <v>21</v>
      </c>
      <c r="G41" s="84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4" t="s">
        <v>393</v>
      </c>
      <c r="U41" s="225"/>
    </row>
    <row r="42" spans="1:21" ht="24" customHeight="1" x14ac:dyDescent="0.35">
      <c r="A42" s="14"/>
      <c r="B42" s="5" t="s">
        <v>104</v>
      </c>
      <c r="C42" s="17" t="s">
        <v>110</v>
      </c>
      <c r="D42" s="117"/>
      <c r="E42" s="29" t="s">
        <v>102</v>
      </c>
      <c r="F42" s="14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4">
        <v>2568</v>
      </c>
      <c r="U42" s="225"/>
    </row>
    <row r="43" spans="1:21" ht="24" customHeight="1" x14ac:dyDescent="0.35">
      <c r="A43" s="14"/>
      <c r="B43" s="5"/>
      <c r="C43" s="5" t="s">
        <v>485</v>
      </c>
      <c r="D43" s="117"/>
      <c r="E43" s="14"/>
      <c r="F43" s="14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U43" s="225"/>
    </row>
    <row r="44" spans="1:21" ht="24" customHeight="1" x14ac:dyDescent="0.35">
      <c r="A44" s="20"/>
      <c r="B44" s="21"/>
      <c r="C44" s="7" t="s">
        <v>486</v>
      </c>
      <c r="D44" s="121"/>
      <c r="E44" s="89"/>
      <c r="F44" s="20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U44" s="225"/>
    </row>
    <row r="45" spans="1:21" ht="24" customHeight="1" x14ac:dyDescent="0.35">
      <c r="A45" s="10"/>
      <c r="B45" s="9"/>
      <c r="C45" s="8"/>
      <c r="D45" s="227"/>
      <c r="E45" s="228"/>
      <c r="F45" s="10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U45" s="225"/>
    </row>
    <row r="46" spans="1:21" ht="24" customHeight="1" x14ac:dyDescent="0.35">
      <c r="A46" s="9"/>
      <c r="B46" s="9"/>
      <c r="C46" s="8"/>
      <c r="D46" s="154"/>
      <c r="E46" s="9"/>
      <c r="F46" s="38"/>
      <c r="G46" s="9"/>
      <c r="H46" s="9"/>
      <c r="I46" s="9"/>
      <c r="J46" s="9"/>
      <c r="K46" s="9"/>
      <c r="L46" s="9"/>
      <c r="M46" s="9"/>
      <c r="N46" s="9"/>
      <c r="O46" s="9"/>
      <c r="P46" s="325"/>
      <c r="Q46" s="325"/>
      <c r="R46" s="325"/>
      <c r="S46" s="2" t="s">
        <v>225</v>
      </c>
      <c r="U46" s="225"/>
    </row>
    <row r="47" spans="1:21" ht="24" customHeight="1" x14ac:dyDescent="0.35">
      <c r="A47" s="323" t="s">
        <v>241</v>
      </c>
      <c r="B47" s="323"/>
      <c r="C47" s="323"/>
      <c r="D47" s="323"/>
      <c r="E47" s="323"/>
      <c r="F47" s="323"/>
      <c r="G47" s="323"/>
      <c r="H47" s="323"/>
      <c r="I47" s="323"/>
      <c r="J47" s="323"/>
      <c r="K47" s="323"/>
      <c r="L47" s="323"/>
      <c r="M47" s="323"/>
      <c r="N47" s="323"/>
      <c r="O47" s="323"/>
      <c r="P47" s="323"/>
      <c r="Q47" s="323"/>
      <c r="R47" s="323"/>
      <c r="U47" s="225"/>
    </row>
    <row r="48" spans="1:21" ht="24" customHeight="1" x14ac:dyDescent="0.35">
      <c r="A48" s="323" t="s">
        <v>243</v>
      </c>
      <c r="B48" s="323"/>
      <c r="C48" s="323"/>
      <c r="D48" s="323"/>
      <c r="E48" s="323"/>
      <c r="F48" s="323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  <c r="U48" s="225"/>
    </row>
    <row r="49" spans="1:21" ht="24" customHeight="1" x14ac:dyDescent="0.35">
      <c r="A49" s="196"/>
      <c r="B49" s="1" t="s">
        <v>242</v>
      </c>
      <c r="C49" s="1"/>
      <c r="D49" s="23"/>
      <c r="E49" s="196"/>
      <c r="F49" s="196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U49" s="225"/>
    </row>
    <row r="50" spans="1:21" ht="24" customHeight="1" x14ac:dyDescent="0.35">
      <c r="A50" s="313" t="s">
        <v>6</v>
      </c>
      <c r="B50" s="316" t="s">
        <v>144</v>
      </c>
      <c r="C50" s="313" t="s">
        <v>139</v>
      </c>
      <c r="D50" s="326" t="s">
        <v>138</v>
      </c>
      <c r="E50" s="328" t="s">
        <v>31</v>
      </c>
      <c r="F50" s="330" t="s">
        <v>137</v>
      </c>
      <c r="G50" s="324" t="s">
        <v>381</v>
      </c>
      <c r="H50" s="324"/>
      <c r="I50" s="324"/>
      <c r="J50" s="324" t="s">
        <v>471</v>
      </c>
      <c r="K50" s="324"/>
      <c r="L50" s="324"/>
      <c r="M50" s="324"/>
      <c r="N50" s="324"/>
      <c r="O50" s="324"/>
      <c r="P50" s="324"/>
      <c r="Q50" s="324"/>
      <c r="R50" s="324"/>
      <c r="S50" s="202" t="s">
        <v>382</v>
      </c>
      <c r="U50" s="225"/>
    </row>
    <row r="51" spans="1:21" ht="21" customHeight="1" x14ac:dyDescent="0.35">
      <c r="A51" s="314"/>
      <c r="B51" s="318"/>
      <c r="C51" s="314"/>
      <c r="D51" s="327"/>
      <c r="E51" s="329"/>
      <c r="F51" s="331"/>
      <c r="G51" s="74" t="s">
        <v>8</v>
      </c>
      <c r="H51" s="74" t="s">
        <v>9</v>
      </c>
      <c r="I51" s="74" t="s">
        <v>10</v>
      </c>
      <c r="J51" s="74" t="s">
        <v>11</v>
      </c>
      <c r="K51" s="74" t="s">
        <v>12</v>
      </c>
      <c r="L51" s="74" t="s">
        <v>13</v>
      </c>
      <c r="M51" s="74" t="s">
        <v>14</v>
      </c>
      <c r="N51" s="74" t="s">
        <v>15</v>
      </c>
      <c r="O51" s="74" t="s">
        <v>16</v>
      </c>
      <c r="P51" s="74" t="s">
        <v>17</v>
      </c>
      <c r="Q51" s="74" t="s">
        <v>18</v>
      </c>
      <c r="R51" s="74" t="s">
        <v>19</v>
      </c>
      <c r="S51" s="112" t="s">
        <v>383</v>
      </c>
      <c r="U51" s="225"/>
    </row>
    <row r="52" spans="1:21" ht="24" customHeight="1" x14ac:dyDescent="0.35">
      <c r="A52" s="12">
        <v>6</v>
      </c>
      <c r="B52" s="59" t="s">
        <v>106</v>
      </c>
      <c r="C52" s="59" t="s">
        <v>450</v>
      </c>
      <c r="D52" s="34">
        <v>458733</v>
      </c>
      <c r="E52" s="12" t="s">
        <v>28</v>
      </c>
      <c r="F52" s="12" t="s">
        <v>21</v>
      </c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4" t="s">
        <v>393</v>
      </c>
    </row>
    <row r="53" spans="1:21" ht="24" customHeight="1" x14ac:dyDescent="0.35">
      <c r="A53" s="17"/>
      <c r="B53" s="17" t="s">
        <v>145</v>
      </c>
      <c r="C53" s="5" t="s">
        <v>451</v>
      </c>
      <c r="D53" s="28"/>
      <c r="E53" s="14" t="s">
        <v>29</v>
      </c>
      <c r="F53" s="29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4">
        <v>2568</v>
      </c>
    </row>
    <row r="54" spans="1:21" ht="24" customHeight="1" x14ac:dyDescent="0.35">
      <c r="A54" s="17"/>
      <c r="B54" s="17"/>
      <c r="C54" s="226" t="s">
        <v>455</v>
      </c>
      <c r="D54" s="28"/>
      <c r="E54" s="29" t="s">
        <v>108</v>
      </c>
      <c r="F54" s="14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</row>
    <row r="55" spans="1:21" ht="24" customHeight="1" x14ac:dyDescent="0.35">
      <c r="A55" s="17"/>
      <c r="B55" s="17"/>
      <c r="C55" s="5" t="s">
        <v>478</v>
      </c>
      <c r="D55" s="28"/>
      <c r="E55" s="14" t="s">
        <v>27</v>
      </c>
      <c r="F55" s="14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</row>
    <row r="56" spans="1:21" ht="24" customHeight="1" x14ac:dyDescent="0.35">
      <c r="A56" s="17"/>
      <c r="B56" s="17"/>
      <c r="C56" s="226" t="s">
        <v>454</v>
      </c>
      <c r="D56" s="28"/>
      <c r="E56" s="17"/>
      <c r="F56" s="15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</row>
    <row r="57" spans="1:21" ht="24" customHeight="1" x14ac:dyDescent="0.35">
      <c r="A57" s="17"/>
      <c r="B57" s="17"/>
      <c r="C57" s="8" t="s">
        <v>479</v>
      </c>
      <c r="D57" s="28"/>
      <c r="E57" s="17"/>
      <c r="F57" s="15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</row>
    <row r="58" spans="1:21" ht="24" customHeight="1" x14ac:dyDescent="0.35">
      <c r="A58" s="17"/>
      <c r="B58" s="17"/>
      <c r="C58" s="226" t="s">
        <v>456</v>
      </c>
      <c r="D58" s="28"/>
      <c r="E58" s="14"/>
      <c r="F58" s="15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</row>
    <row r="59" spans="1:21" ht="24" customHeight="1" x14ac:dyDescent="0.35">
      <c r="A59" s="17"/>
      <c r="B59" s="17"/>
      <c r="C59" s="5" t="s">
        <v>480</v>
      </c>
      <c r="D59" s="28"/>
      <c r="E59" s="14"/>
      <c r="F59" s="14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</row>
    <row r="60" spans="1:21" ht="24" customHeight="1" x14ac:dyDescent="0.35">
      <c r="A60" s="17"/>
      <c r="B60" s="17"/>
      <c r="C60" s="226" t="s">
        <v>452</v>
      </c>
      <c r="D60" s="28"/>
      <c r="E60" s="14"/>
      <c r="F60" s="14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</row>
    <row r="61" spans="1:21" ht="24" customHeight="1" x14ac:dyDescent="0.35">
      <c r="A61" s="17"/>
      <c r="B61" s="17"/>
      <c r="C61" s="5" t="s">
        <v>481</v>
      </c>
      <c r="D61" s="17"/>
      <c r="E61" s="14"/>
      <c r="F61" s="14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</row>
    <row r="62" spans="1:21" ht="24" customHeight="1" x14ac:dyDescent="0.35">
      <c r="A62" s="17"/>
      <c r="B62" s="17"/>
      <c r="C62" s="226" t="s">
        <v>453</v>
      </c>
      <c r="D62" s="17"/>
      <c r="E62" s="14"/>
      <c r="F62" s="14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</row>
    <row r="63" spans="1:21" ht="24" customHeight="1" x14ac:dyDescent="0.35">
      <c r="A63" s="17"/>
      <c r="B63" s="17"/>
      <c r="C63" s="226" t="s">
        <v>482</v>
      </c>
      <c r="D63" s="17"/>
      <c r="E63" s="14"/>
      <c r="F63" s="14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</row>
    <row r="64" spans="1:21" ht="24" customHeight="1" x14ac:dyDescent="0.35">
      <c r="A64" s="17"/>
      <c r="B64" s="17"/>
      <c r="C64" s="226" t="s">
        <v>483</v>
      </c>
      <c r="D64" s="17"/>
      <c r="E64" s="14"/>
      <c r="F64" s="14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</row>
    <row r="65" spans="1:19" ht="24" customHeight="1" x14ac:dyDescent="0.35">
      <c r="A65" s="20"/>
      <c r="B65" s="21"/>
      <c r="C65" s="7" t="s">
        <v>484</v>
      </c>
      <c r="D65" s="121"/>
      <c r="E65" s="89"/>
      <c r="F65" s="20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</row>
    <row r="66" spans="1:19" ht="24" customHeight="1" x14ac:dyDescent="0.35">
      <c r="A66" s="95" t="s">
        <v>88</v>
      </c>
      <c r="B66" s="95">
        <v>6</v>
      </c>
      <c r="C66" s="158"/>
      <c r="D66" s="208">
        <f>SUM(D10:D65)</f>
        <v>1048733</v>
      </c>
      <c r="E66" s="94"/>
      <c r="F66" s="97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</row>
    <row r="67" spans="1:19" ht="24" customHeight="1" x14ac:dyDescent="0.35"/>
    <row r="68" spans="1:19" ht="24" customHeight="1" x14ac:dyDescent="0.35">
      <c r="A68" s="9"/>
      <c r="B68" s="9"/>
      <c r="C68" s="8"/>
      <c r="D68" s="154"/>
      <c r="E68" s="9"/>
      <c r="F68" s="38"/>
      <c r="G68" s="9"/>
      <c r="H68" s="9"/>
      <c r="I68" s="9"/>
      <c r="J68" s="9"/>
      <c r="K68" s="9"/>
      <c r="L68" s="9"/>
      <c r="M68" s="9"/>
      <c r="N68" s="9"/>
      <c r="O68" s="9"/>
      <c r="P68" s="325"/>
      <c r="Q68" s="325"/>
      <c r="R68" s="325"/>
      <c r="S68" s="2" t="s">
        <v>225</v>
      </c>
    </row>
    <row r="69" spans="1:19" ht="24" customHeight="1" x14ac:dyDescent="0.35">
      <c r="A69" s="323" t="s">
        <v>241</v>
      </c>
      <c r="B69" s="323"/>
      <c r="C69" s="323"/>
      <c r="D69" s="323"/>
      <c r="E69" s="323"/>
      <c r="F69" s="323"/>
      <c r="G69" s="323"/>
      <c r="H69" s="323"/>
      <c r="I69" s="323"/>
      <c r="J69" s="323"/>
      <c r="K69" s="323"/>
      <c r="L69" s="323"/>
      <c r="M69" s="323"/>
      <c r="N69" s="323"/>
      <c r="O69" s="323"/>
      <c r="P69" s="323"/>
      <c r="Q69" s="323"/>
      <c r="R69" s="323"/>
    </row>
    <row r="70" spans="1:19" ht="24" customHeight="1" x14ac:dyDescent="0.35">
      <c r="A70" s="323" t="s">
        <v>260</v>
      </c>
      <c r="B70" s="323"/>
      <c r="C70" s="323"/>
      <c r="D70" s="323"/>
      <c r="E70" s="323"/>
      <c r="F70" s="323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</row>
    <row r="71" spans="1:19" ht="24" customHeight="1" x14ac:dyDescent="0.35">
      <c r="A71" s="196"/>
      <c r="B71" s="1" t="s">
        <v>239</v>
      </c>
      <c r="C71" s="1"/>
      <c r="D71" s="23"/>
      <c r="E71" s="196"/>
      <c r="F71" s="196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9" ht="24" customHeight="1" x14ac:dyDescent="0.35">
      <c r="A72" s="313" t="s">
        <v>6</v>
      </c>
      <c r="B72" s="316" t="s">
        <v>144</v>
      </c>
      <c r="C72" s="313" t="s">
        <v>139</v>
      </c>
      <c r="D72" s="326" t="s">
        <v>138</v>
      </c>
      <c r="E72" s="328" t="s">
        <v>31</v>
      </c>
      <c r="F72" s="330" t="s">
        <v>137</v>
      </c>
      <c r="G72" s="324" t="s">
        <v>381</v>
      </c>
      <c r="H72" s="324"/>
      <c r="I72" s="324"/>
      <c r="J72" s="324" t="s">
        <v>471</v>
      </c>
      <c r="K72" s="324"/>
      <c r="L72" s="324"/>
      <c r="M72" s="324"/>
      <c r="N72" s="324"/>
      <c r="O72" s="324"/>
      <c r="P72" s="324"/>
      <c r="Q72" s="324"/>
      <c r="R72" s="324"/>
      <c r="S72" s="202" t="s">
        <v>382</v>
      </c>
    </row>
    <row r="73" spans="1:19" ht="21" customHeight="1" x14ac:dyDescent="0.35">
      <c r="A73" s="314"/>
      <c r="B73" s="318"/>
      <c r="C73" s="314"/>
      <c r="D73" s="327"/>
      <c r="E73" s="329"/>
      <c r="F73" s="331"/>
      <c r="G73" s="74" t="s">
        <v>8</v>
      </c>
      <c r="H73" s="74" t="s">
        <v>9</v>
      </c>
      <c r="I73" s="74" t="s">
        <v>10</v>
      </c>
      <c r="J73" s="74" t="s">
        <v>11</v>
      </c>
      <c r="K73" s="74" t="s">
        <v>12</v>
      </c>
      <c r="L73" s="74" t="s">
        <v>13</v>
      </c>
      <c r="M73" s="74" t="s">
        <v>14</v>
      </c>
      <c r="N73" s="74" t="s">
        <v>15</v>
      </c>
      <c r="O73" s="74" t="s">
        <v>16</v>
      </c>
      <c r="P73" s="74" t="s">
        <v>17</v>
      </c>
      <c r="Q73" s="74" t="s">
        <v>18</v>
      </c>
      <c r="R73" s="74" t="s">
        <v>19</v>
      </c>
      <c r="S73" s="112" t="s">
        <v>383</v>
      </c>
    </row>
    <row r="74" spans="1:19" ht="24" customHeight="1" x14ac:dyDescent="0.35">
      <c r="A74" s="14">
        <v>1</v>
      </c>
      <c r="B74" s="5" t="s">
        <v>169</v>
      </c>
      <c r="C74" s="5" t="s">
        <v>417</v>
      </c>
      <c r="D74" s="18">
        <v>20000</v>
      </c>
      <c r="E74" s="29" t="s">
        <v>108</v>
      </c>
      <c r="F74" s="14" t="s">
        <v>20</v>
      </c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218" t="s">
        <v>442</v>
      </c>
    </row>
    <row r="75" spans="1:19" ht="24" customHeight="1" x14ac:dyDescent="0.35">
      <c r="A75" s="14"/>
      <c r="B75" s="5" t="s">
        <v>3</v>
      </c>
      <c r="C75" s="79" t="s">
        <v>487</v>
      </c>
      <c r="D75" s="18"/>
      <c r="E75" s="29" t="s">
        <v>27</v>
      </c>
      <c r="F75" s="14" t="s">
        <v>7</v>
      </c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218">
        <v>2568</v>
      </c>
    </row>
    <row r="76" spans="1:19" ht="24" customHeight="1" x14ac:dyDescent="0.35">
      <c r="A76" s="14"/>
      <c r="B76" s="5"/>
      <c r="C76" s="79" t="s">
        <v>488</v>
      </c>
      <c r="D76" s="18"/>
      <c r="E76" s="29"/>
      <c r="F76" s="14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218"/>
    </row>
    <row r="77" spans="1:19" ht="24" customHeight="1" x14ac:dyDescent="0.35">
      <c r="A77" s="14"/>
      <c r="B77" s="5"/>
      <c r="C77" s="5" t="s">
        <v>489</v>
      </c>
      <c r="D77" s="18"/>
      <c r="E77" s="30"/>
      <c r="F77" s="31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84"/>
    </row>
    <row r="78" spans="1:19" ht="24" customHeight="1" x14ac:dyDescent="0.35">
      <c r="A78" s="17"/>
      <c r="B78" s="17"/>
      <c r="C78" s="79" t="s">
        <v>95</v>
      </c>
      <c r="D78" s="28"/>
      <c r="E78" s="17"/>
      <c r="F78" s="15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84"/>
    </row>
    <row r="79" spans="1:19" ht="24" customHeight="1" x14ac:dyDescent="0.35">
      <c r="A79" s="20"/>
      <c r="B79" s="37"/>
      <c r="C79" s="62"/>
      <c r="D79" s="21"/>
      <c r="E79" s="178"/>
      <c r="F79" s="20"/>
      <c r="G79" s="20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9"/>
    </row>
    <row r="80" spans="1:19" ht="24" customHeight="1" x14ac:dyDescent="0.35">
      <c r="A80" s="14">
        <v>2</v>
      </c>
      <c r="B80" s="5" t="s">
        <v>208</v>
      </c>
      <c r="C80" s="5" t="s">
        <v>418</v>
      </c>
      <c r="D80" s="18">
        <v>10000</v>
      </c>
      <c r="E80" s="29" t="s">
        <v>108</v>
      </c>
      <c r="F80" s="14" t="s">
        <v>20</v>
      </c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229" t="s">
        <v>428</v>
      </c>
    </row>
    <row r="81" spans="1:21" ht="24" customHeight="1" x14ac:dyDescent="0.35">
      <c r="A81" s="14"/>
      <c r="B81" s="5" t="s">
        <v>209</v>
      </c>
      <c r="C81" s="17" t="s">
        <v>490</v>
      </c>
      <c r="D81" s="18"/>
      <c r="E81" s="29" t="s">
        <v>27</v>
      </c>
      <c r="F81" s="14" t="s">
        <v>7</v>
      </c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229">
        <v>2568</v>
      </c>
    </row>
    <row r="82" spans="1:21" ht="24" customHeight="1" x14ac:dyDescent="0.35">
      <c r="A82" s="14"/>
      <c r="B82" s="5"/>
      <c r="C82" s="2" t="s">
        <v>95</v>
      </c>
      <c r="D82" s="18"/>
      <c r="E82" s="160"/>
      <c r="F82" s="31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230"/>
    </row>
    <row r="83" spans="1:21" ht="24" customHeight="1" x14ac:dyDescent="0.35">
      <c r="A83" s="156"/>
      <c r="B83" s="204"/>
      <c r="C83" s="17"/>
      <c r="D83" s="205"/>
      <c r="E83" s="160"/>
      <c r="F83" s="31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230"/>
    </row>
    <row r="84" spans="1:21" ht="24" customHeight="1" x14ac:dyDescent="0.35">
      <c r="A84" s="21"/>
      <c r="B84" s="21"/>
      <c r="C84" s="21"/>
      <c r="D84" s="120"/>
      <c r="E84" s="179"/>
      <c r="F84" s="37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9"/>
    </row>
    <row r="85" spans="1:21" ht="24" customHeight="1" x14ac:dyDescent="0.35">
      <c r="U85" s="11">
        <f>SUM(D70:D78)</f>
        <v>20000</v>
      </c>
    </row>
    <row r="86" spans="1:21" ht="24" customHeight="1" x14ac:dyDescent="0.35"/>
    <row r="87" spans="1:21" ht="24" customHeight="1" x14ac:dyDescent="0.35"/>
    <row r="88" spans="1:21" ht="24" customHeight="1" x14ac:dyDescent="0.35"/>
    <row r="89" spans="1:21" ht="24" customHeight="1" x14ac:dyDescent="0.35"/>
    <row r="90" spans="1:21" ht="24" customHeight="1" x14ac:dyDescent="0.35">
      <c r="D90" s="153"/>
      <c r="E90" s="2"/>
      <c r="F90" s="40"/>
      <c r="P90" s="325"/>
      <c r="Q90" s="325"/>
      <c r="R90" s="325"/>
      <c r="S90" s="198" t="s">
        <v>225</v>
      </c>
    </row>
    <row r="91" spans="1:21" ht="24" customHeight="1" x14ac:dyDescent="0.35">
      <c r="A91" s="323" t="s">
        <v>241</v>
      </c>
      <c r="B91" s="323"/>
      <c r="C91" s="323"/>
      <c r="D91" s="323"/>
      <c r="E91" s="323"/>
      <c r="F91" s="323"/>
      <c r="G91" s="323"/>
      <c r="H91" s="323"/>
      <c r="I91" s="323"/>
      <c r="J91" s="323"/>
      <c r="K91" s="323"/>
      <c r="L91" s="323"/>
      <c r="M91" s="323"/>
      <c r="N91" s="323"/>
      <c r="O91" s="323"/>
      <c r="P91" s="323"/>
      <c r="Q91" s="323"/>
      <c r="R91" s="323"/>
    </row>
    <row r="92" spans="1:21" ht="24" customHeight="1" x14ac:dyDescent="0.35">
      <c r="A92" s="323" t="s">
        <v>260</v>
      </c>
      <c r="B92" s="323"/>
      <c r="C92" s="323"/>
      <c r="D92" s="323"/>
      <c r="E92" s="323"/>
      <c r="F92" s="323"/>
      <c r="G92" s="197"/>
      <c r="H92" s="197"/>
      <c r="I92" s="197"/>
      <c r="J92" s="197"/>
      <c r="K92" s="197"/>
      <c r="L92" s="197"/>
      <c r="M92" s="197"/>
      <c r="N92" s="197"/>
      <c r="O92" s="197"/>
      <c r="P92" s="197"/>
      <c r="Q92" s="197"/>
      <c r="R92" s="197"/>
    </row>
    <row r="93" spans="1:21" ht="24" customHeight="1" x14ac:dyDescent="0.35">
      <c r="A93" s="196"/>
      <c r="B93" s="1" t="s">
        <v>239</v>
      </c>
      <c r="C93" s="1"/>
      <c r="D93" s="23"/>
      <c r="E93" s="196"/>
      <c r="F93" s="196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21" ht="24" customHeight="1" x14ac:dyDescent="0.35">
      <c r="A94" s="313" t="s">
        <v>6</v>
      </c>
      <c r="B94" s="316" t="s">
        <v>144</v>
      </c>
      <c r="C94" s="313" t="s">
        <v>139</v>
      </c>
      <c r="D94" s="326" t="s">
        <v>138</v>
      </c>
      <c r="E94" s="328" t="s">
        <v>31</v>
      </c>
      <c r="F94" s="346" t="s">
        <v>137</v>
      </c>
      <c r="G94" s="324" t="s">
        <v>381</v>
      </c>
      <c r="H94" s="324"/>
      <c r="I94" s="324"/>
      <c r="J94" s="324" t="s">
        <v>471</v>
      </c>
      <c r="K94" s="324"/>
      <c r="L94" s="324"/>
      <c r="M94" s="324"/>
      <c r="N94" s="324"/>
      <c r="O94" s="324"/>
      <c r="P94" s="324"/>
      <c r="Q94" s="324"/>
      <c r="R94" s="324"/>
      <c r="S94" s="202" t="s">
        <v>382</v>
      </c>
    </row>
    <row r="95" spans="1:21" ht="20.25" customHeight="1" x14ac:dyDescent="0.35">
      <c r="A95" s="314"/>
      <c r="B95" s="318"/>
      <c r="C95" s="314"/>
      <c r="D95" s="327"/>
      <c r="E95" s="329"/>
      <c r="F95" s="347"/>
      <c r="G95" s="74" t="s">
        <v>8</v>
      </c>
      <c r="H95" s="74" t="s">
        <v>9</v>
      </c>
      <c r="I95" s="74" t="s">
        <v>10</v>
      </c>
      <c r="J95" s="74" t="s">
        <v>11</v>
      </c>
      <c r="K95" s="74" t="s">
        <v>12</v>
      </c>
      <c r="L95" s="74" t="s">
        <v>13</v>
      </c>
      <c r="M95" s="74" t="s">
        <v>14</v>
      </c>
      <c r="N95" s="74" t="s">
        <v>15</v>
      </c>
      <c r="O95" s="74" t="s">
        <v>16</v>
      </c>
      <c r="P95" s="74" t="s">
        <v>17</v>
      </c>
      <c r="Q95" s="74" t="s">
        <v>18</v>
      </c>
      <c r="R95" s="74" t="s">
        <v>19</v>
      </c>
      <c r="S95" s="112" t="s">
        <v>383</v>
      </c>
    </row>
    <row r="96" spans="1:21" ht="24" customHeight="1" x14ac:dyDescent="0.35">
      <c r="A96" s="291">
        <v>3</v>
      </c>
      <c r="B96" s="75" t="s">
        <v>150</v>
      </c>
      <c r="C96" s="292" t="s">
        <v>491</v>
      </c>
      <c r="D96" s="293">
        <v>15000</v>
      </c>
      <c r="E96" s="113" t="s">
        <v>108</v>
      </c>
      <c r="F96" s="12" t="s">
        <v>20</v>
      </c>
      <c r="G96" s="109"/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2" t="s">
        <v>393</v>
      </c>
    </row>
    <row r="97" spans="1:19" s="87" customFormat="1" x14ac:dyDescent="0.35">
      <c r="A97" s="47"/>
      <c r="B97" s="44"/>
      <c r="C97" s="44" t="s">
        <v>492</v>
      </c>
      <c r="D97" s="77"/>
      <c r="E97" s="29" t="s">
        <v>27</v>
      </c>
      <c r="F97" s="14" t="s">
        <v>7</v>
      </c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4">
        <v>2568</v>
      </c>
    </row>
    <row r="98" spans="1:19" s="87" customFormat="1" x14ac:dyDescent="0.35">
      <c r="A98" s="14"/>
      <c r="B98" s="15"/>
      <c r="C98" s="6" t="s">
        <v>493</v>
      </c>
      <c r="D98" s="73"/>
      <c r="E98" s="165"/>
      <c r="F98" s="249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230"/>
    </row>
    <row r="99" spans="1:19" s="87" customFormat="1" x14ac:dyDescent="0.35">
      <c r="A99" s="14"/>
      <c r="B99" s="15"/>
      <c r="C99" s="15" t="s">
        <v>494</v>
      </c>
      <c r="D99" s="73"/>
      <c r="E99" s="29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7"/>
    </row>
    <row r="100" spans="1:19" s="87" customFormat="1" x14ac:dyDescent="0.35">
      <c r="A100" s="14"/>
      <c r="B100" s="15"/>
      <c r="C100" s="15" t="s">
        <v>495</v>
      </c>
      <c r="D100" s="73"/>
      <c r="E100" s="29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7"/>
    </row>
    <row r="101" spans="1:19" s="87" customFormat="1" x14ac:dyDescent="0.35">
      <c r="A101" s="14"/>
      <c r="B101" s="6"/>
      <c r="C101" s="15" t="s">
        <v>93</v>
      </c>
      <c r="D101" s="73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7"/>
    </row>
    <row r="102" spans="1:19" s="87" customFormat="1" x14ac:dyDescent="0.35">
      <c r="A102" s="14"/>
      <c r="B102" s="5"/>
      <c r="C102" s="17" t="s">
        <v>94</v>
      </c>
      <c r="D102" s="18"/>
      <c r="E102" s="14"/>
      <c r="F102" s="15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</row>
    <row r="103" spans="1:19" s="87" customFormat="1" x14ac:dyDescent="0.35">
      <c r="A103" s="20"/>
      <c r="B103" s="20"/>
      <c r="C103" s="206"/>
      <c r="D103" s="21"/>
      <c r="E103" s="126"/>
      <c r="F103" s="20"/>
      <c r="G103" s="20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37"/>
    </row>
    <row r="104" spans="1:19" s="87" customFormat="1" x14ac:dyDescent="0.35">
      <c r="A104" s="47">
        <v>4</v>
      </c>
      <c r="B104" s="17" t="s">
        <v>76</v>
      </c>
      <c r="C104" s="5" t="s">
        <v>419</v>
      </c>
      <c r="D104" s="27">
        <v>10000</v>
      </c>
      <c r="E104" s="29" t="s">
        <v>108</v>
      </c>
      <c r="F104" s="14" t="s">
        <v>20</v>
      </c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4" t="s">
        <v>398</v>
      </c>
    </row>
    <row r="105" spans="1:19" s="87" customFormat="1" x14ac:dyDescent="0.35">
      <c r="A105" s="14"/>
      <c r="B105" s="17"/>
      <c r="C105" s="17" t="s">
        <v>420</v>
      </c>
      <c r="D105" s="36"/>
      <c r="E105" s="29" t="s">
        <v>27</v>
      </c>
      <c r="F105" s="14" t="s">
        <v>7</v>
      </c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4">
        <v>2568</v>
      </c>
    </row>
    <row r="106" spans="1:19" s="87" customFormat="1" x14ac:dyDescent="0.35">
      <c r="A106" s="14"/>
      <c r="B106" s="17"/>
      <c r="C106" s="17" t="s">
        <v>152</v>
      </c>
      <c r="D106" s="17"/>
      <c r="E106" s="14"/>
      <c r="F106" s="14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</row>
    <row r="107" spans="1:19" ht="24" customHeight="1" x14ac:dyDescent="0.35">
      <c r="A107" s="14"/>
      <c r="B107" s="17"/>
      <c r="C107" s="17"/>
      <c r="D107" s="17"/>
      <c r="E107" s="14"/>
      <c r="F107" s="14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</row>
    <row r="108" spans="1:19" ht="24" customHeight="1" x14ac:dyDescent="0.35">
      <c r="A108" s="14"/>
      <c r="B108" s="17"/>
      <c r="C108" s="17"/>
      <c r="D108" s="17"/>
      <c r="E108" s="14"/>
      <c r="F108" s="14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</row>
    <row r="109" spans="1:19" ht="24" customHeight="1" x14ac:dyDescent="0.35">
      <c r="A109" s="20"/>
      <c r="B109" s="21"/>
      <c r="C109" s="21"/>
      <c r="D109" s="126"/>
      <c r="E109" s="20"/>
      <c r="F109" s="20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37"/>
    </row>
    <row r="110" spans="1:19" ht="24" customHeight="1" x14ac:dyDescent="0.35"/>
    <row r="111" spans="1:19" s="87" customFormat="1" x14ac:dyDescent="0.35"/>
    <row r="112" spans="1:19" s="87" customFormat="1" x14ac:dyDescent="0.35"/>
    <row r="113" spans="1:19" s="87" customFormat="1" x14ac:dyDescent="0.35">
      <c r="E113" s="200"/>
      <c r="F113" s="200"/>
    </row>
    <row r="114" spans="1:19" ht="24" customHeight="1" x14ac:dyDescent="0.35">
      <c r="D114" s="153"/>
      <c r="E114" s="2"/>
      <c r="F114" s="40"/>
      <c r="P114" s="325"/>
      <c r="Q114" s="325"/>
      <c r="R114" s="325"/>
      <c r="S114" s="241" t="s">
        <v>225</v>
      </c>
    </row>
    <row r="115" spans="1:19" ht="24" customHeight="1" x14ac:dyDescent="0.35">
      <c r="A115" s="323" t="s">
        <v>241</v>
      </c>
      <c r="B115" s="323"/>
      <c r="C115" s="323"/>
      <c r="D115" s="323"/>
      <c r="E115" s="323"/>
      <c r="F115" s="323"/>
      <c r="G115" s="323"/>
      <c r="H115" s="323"/>
      <c r="I115" s="323"/>
      <c r="J115" s="323"/>
      <c r="K115" s="323"/>
      <c r="L115" s="323"/>
      <c r="M115" s="323"/>
      <c r="N115" s="323"/>
      <c r="O115" s="323"/>
      <c r="P115" s="323"/>
      <c r="Q115" s="323"/>
      <c r="R115" s="323"/>
    </row>
    <row r="116" spans="1:19" ht="24" customHeight="1" x14ac:dyDescent="0.35">
      <c r="A116" s="323" t="s">
        <v>260</v>
      </c>
      <c r="B116" s="323"/>
      <c r="C116" s="323"/>
      <c r="D116" s="323"/>
      <c r="E116" s="323"/>
      <c r="F116" s="323"/>
      <c r="G116" s="242"/>
      <c r="H116" s="242"/>
      <c r="I116" s="242"/>
      <c r="J116" s="242"/>
      <c r="K116" s="242"/>
      <c r="L116" s="242"/>
      <c r="M116" s="242"/>
      <c r="N116" s="242"/>
      <c r="O116" s="242"/>
      <c r="P116" s="242"/>
      <c r="Q116" s="242"/>
      <c r="R116" s="242"/>
    </row>
    <row r="117" spans="1:19" ht="24" customHeight="1" x14ac:dyDescent="0.35">
      <c r="A117" s="240"/>
      <c r="B117" s="1" t="s">
        <v>239</v>
      </c>
      <c r="C117" s="1"/>
      <c r="D117" s="23"/>
      <c r="E117" s="240"/>
      <c r="F117" s="24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9" ht="24" customHeight="1" x14ac:dyDescent="0.35">
      <c r="A118" s="313" t="s">
        <v>6</v>
      </c>
      <c r="B118" s="316" t="s">
        <v>144</v>
      </c>
      <c r="C118" s="313" t="s">
        <v>139</v>
      </c>
      <c r="D118" s="326" t="s">
        <v>138</v>
      </c>
      <c r="E118" s="328" t="s">
        <v>31</v>
      </c>
      <c r="F118" s="346" t="s">
        <v>137</v>
      </c>
      <c r="G118" s="324" t="s">
        <v>381</v>
      </c>
      <c r="H118" s="324"/>
      <c r="I118" s="324"/>
      <c r="J118" s="324" t="s">
        <v>471</v>
      </c>
      <c r="K118" s="324"/>
      <c r="L118" s="324"/>
      <c r="M118" s="324"/>
      <c r="N118" s="324"/>
      <c r="O118" s="324"/>
      <c r="P118" s="324"/>
      <c r="Q118" s="324"/>
      <c r="R118" s="324"/>
      <c r="S118" s="202" t="s">
        <v>382</v>
      </c>
    </row>
    <row r="119" spans="1:19" ht="20.25" customHeight="1" x14ac:dyDescent="0.35">
      <c r="A119" s="314"/>
      <c r="B119" s="318"/>
      <c r="C119" s="314"/>
      <c r="D119" s="327"/>
      <c r="E119" s="329"/>
      <c r="F119" s="347"/>
      <c r="G119" s="74" t="s">
        <v>8</v>
      </c>
      <c r="H119" s="74" t="s">
        <v>9</v>
      </c>
      <c r="I119" s="74" t="s">
        <v>10</v>
      </c>
      <c r="J119" s="74" t="s">
        <v>11</v>
      </c>
      <c r="K119" s="74" t="s">
        <v>12</v>
      </c>
      <c r="L119" s="74" t="s">
        <v>13</v>
      </c>
      <c r="M119" s="74" t="s">
        <v>14</v>
      </c>
      <c r="N119" s="74" t="s">
        <v>15</v>
      </c>
      <c r="O119" s="74" t="s">
        <v>16</v>
      </c>
      <c r="P119" s="74" t="s">
        <v>17</v>
      </c>
      <c r="Q119" s="74" t="s">
        <v>18</v>
      </c>
      <c r="R119" s="74" t="s">
        <v>19</v>
      </c>
      <c r="S119" s="112" t="s">
        <v>383</v>
      </c>
    </row>
    <row r="120" spans="1:19" ht="24" customHeight="1" x14ac:dyDescent="0.35">
      <c r="A120" s="12">
        <v>5</v>
      </c>
      <c r="B120" s="13" t="s">
        <v>496</v>
      </c>
      <c r="C120" s="59" t="s">
        <v>497</v>
      </c>
      <c r="D120" s="24">
        <v>20000</v>
      </c>
      <c r="E120" s="12" t="s">
        <v>7</v>
      </c>
      <c r="F120" s="12" t="s">
        <v>20</v>
      </c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2" t="s">
        <v>393</v>
      </c>
    </row>
    <row r="121" spans="1:19" s="87" customFormat="1" x14ac:dyDescent="0.35">
      <c r="A121" s="17"/>
      <c r="B121" s="17" t="s">
        <v>498</v>
      </c>
      <c r="C121" s="17" t="s">
        <v>499</v>
      </c>
      <c r="D121" s="17"/>
      <c r="E121" s="14" t="s">
        <v>133</v>
      </c>
      <c r="F121" s="14" t="s">
        <v>7</v>
      </c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4">
        <v>2568</v>
      </c>
    </row>
    <row r="122" spans="1:19" s="87" customFormat="1" x14ac:dyDescent="0.35">
      <c r="A122" s="17"/>
      <c r="B122" s="17" t="s">
        <v>500</v>
      </c>
      <c r="C122" s="17" t="s">
        <v>501</v>
      </c>
      <c r="D122" s="17"/>
      <c r="E122" s="14" t="s">
        <v>27</v>
      </c>
      <c r="F122" s="14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</row>
    <row r="123" spans="1:19" s="87" customFormat="1" x14ac:dyDescent="0.35">
      <c r="A123" s="17"/>
      <c r="B123" s="17"/>
      <c r="C123" s="17"/>
      <c r="D123" s="17"/>
      <c r="E123" s="14"/>
      <c r="F123" s="14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</row>
    <row r="124" spans="1:19" s="87" customFormat="1" x14ac:dyDescent="0.35">
      <c r="A124" s="95" t="s">
        <v>88</v>
      </c>
      <c r="B124" s="95">
        <v>5</v>
      </c>
      <c r="C124" s="94"/>
      <c r="D124" s="246">
        <f>SUM(D74:D123)</f>
        <v>75000</v>
      </c>
      <c r="E124" s="93"/>
      <c r="F124" s="93"/>
      <c r="G124" s="94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</row>
    <row r="125" spans="1:19" s="87" customFormat="1" x14ac:dyDescent="0.35">
      <c r="A125" s="50"/>
      <c r="B125" s="247"/>
      <c r="C125" s="72"/>
      <c r="D125" s="248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45"/>
    </row>
    <row r="126" spans="1:19" s="87" customFormat="1" x14ac:dyDescent="0.35">
      <c r="A126" s="10"/>
      <c r="B126" s="8"/>
      <c r="C126" s="9"/>
      <c r="D126" s="32"/>
      <c r="E126" s="10"/>
      <c r="F126" s="38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</row>
    <row r="127" spans="1:19" s="87" customFormat="1" x14ac:dyDescent="0.35">
      <c r="A127" s="10"/>
      <c r="B127" s="10"/>
      <c r="C127" s="249"/>
      <c r="D127" s="9"/>
      <c r="E127" s="250"/>
      <c r="F127" s="10"/>
      <c r="G127" s="10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38"/>
    </row>
    <row r="128" spans="1:19" s="87" customFormat="1" x14ac:dyDescent="0.35">
      <c r="A128" s="251"/>
      <c r="B128" s="9"/>
      <c r="C128" s="8"/>
      <c r="D128" s="252"/>
      <c r="E128" s="92"/>
      <c r="F128" s="10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10"/>
    </row>
    <row r="129" spans="1:19" s="87" customFormat="1" x14ac:dyDescent="0.35">
      <c r="A129" s="10"/>
      <c r="B129" s="9"/>
      <c r="C129" s="9"/>
      <c r="D129" s="250"/>
      <c r="E129" s="92"/>
      <c r="F129" s="10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10"/>
    </row>
    <row r="130" spans="1:19" s="87" customFormat="1" x14ac:dyDescent="0.35">
      <c r="A130" s="10"/>
      <c r="B130" s="9"/>
      <c r="C130" s="9"/>
      <c r="D130" s="9"/>
      <c r="E130" s="10"/>
      <c r="F130" s="10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</row>
    <row r="131" spans="1:19" ht="24" customHeight="1" x14ac:dyDescent="0.35">
      <c r="A131" s="10"/>
      <c r="B131" s="9"/>
      <c r="C131" s="9"/>
      <c r="D131" s="9"/>
      <c r="E131" s="10"/>
      <c r="F131" s="10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</row>
    <row r="132" spans="1:19" ht="24" customHeight="1" x14ac:dyDescent="0.35">
      <c r="A132" s="10"/>
      <c r="B132" s="9"/>
      <c r="C132" s="9"/>
      <c r="D132" s="9"/>
      <c r="E132" s="10"/>
      <c r="F132" s="10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</row>
    <row r="133" spans="1:19" ht="24" customHeight="1" x14ac:dyDescent="0.35">
      <c r="A133" s="10"/>
      <c r="B133" s="9"/>
      <c r="C133" s="9"/>
      <c r="D133" s="250"/>
      <c r="E133" s="10"/>
      <c r="F133" s="10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38"/>
    </row>
    <row r="134" spans="1:19" ht="24" customHeight="1" x14ac:dyDescent="0.35">
      <c r="E134" s="241"/>
      <c r="F134" s="241"/>
    </row>
    <row r="135" spans="1:19" s="87" customFormat="1" x14ac:dyDescent="0.35"/>
    <row r="136" spans="1:19" s="87" customFormat="1" x14ac:dyDescent="0.35"/>
    <row r="137" spans="1:19" s="87" customFormat="1" x14ac:dyDescent="0.35">
      <c r="E137" s="243"/>
      <c r="F137" s="243"/>
    </row>
    <row r="138" spans="1:19" ht="24" customHeight="1" x14ac:dyDescent="0.35">
      <c r="A138" s="9"/>
      <c r="B138" s="9"/>
      <c r="C138" s="8"/>
      <c r="D138" s="154"/>
      <c r="E138" s="9"/>
      <c r="F138" s="38"/>
      <c r="G138" s="9"/>
      <c r="H138" s="9"/>
      <c r="I138" s="9"/>
      <c r="J138" s="9"/>
      <c r="K138" s="9"/>
      <c r="L138" s="9"/>
      <c r="M138" s="9"/>
      <c r="N138" s="9"/>
      <c r="O138" s="9"/>
      <c r="P138" s="325"/>
      <c r="Q138" s="325"/>
      <c r="R138" s="325"/>
      <c r="S138" s="2" t="s">
        <v>225</v>
      </c>
    </row>
    <row r="139" spans="1:19" ht="24" customHeight="1" x14ac:dyDescent="0.35">
      <c r="A139" s="323" t="s">
        <v>241</v>
      </c>
      <c r="B139" s="323"/>
      <c r="C139" s="323"/>
      <c r="D139" s="323"/>
      <c r="E139" s="323"/>
      <c r="F139" s="323"/>
      <c r="G139" s="323"/>
      <c r="H139" s="323"/>
      <c r="I139" s="323"/>
      <c r="J139" s="323"/>
      <c r="K139" s="323"/>
      <c r="L139" s="323"/>
      <c r="M139" s="323"/>
      <c r="N139" s="323"/>
      <c r="O139" s="323"/>
      <c r="P139" s="323"/>
      <c r="Q139" s="323"/>
      <c r="R139" s="323"/>
    </row>
    <row r="140" spans="1:19" ht="24" customHeight="1" x14ac:dyDescent="0.35">
      <c r="A140" s="323" t="s">
        <v>313</v>
      </c>
      <c r="B140" s="323"/>
      <c r="C140" s="323"/>
      <c r="D140" s="323"/>
      <c r="E140" s="323"/>
      <c r="F140" s="323"/>
      <c r="G140" s="197"/>
      <c r="H140" s="197"/>
      <c r="I140" s="197"/>
      <c r="J140" s="197"/>
      <c r="K140" s="197"/>
      <c r="L140" s="197"/>
      <c r="M140" s="197"/>
      <c r="N140" s="197"/>
      <c r="O140" s="197"/>
      <c r="P140" s="197"/>
      <c r="Q140" s="197"/>
      <c r="R140" s="197"/>
    </row>
    <row r="141" spans="1:19" ht="24" customHeight="1" x14ac:dyDescent="0.35">
      <c r="A141" s="196"/>
      <c r="B141" s="1" t="s">
        <v>244</v>
      </c>
      <c r="C141" s="1"/>
      <c r="D141" s="23"/>
      <c r="E141" s="196"/>
      <c r="F141" s="196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9" ht="24" customHeight="1" x14ac:dyDescent="0.35">
      <c r="A142" s="313" t="s">
        <v>6</v>
      </c>
      <c r="B142" s="316" t="s">
        <v>144</v>
      </c>
      <c r="C142" s="313" t="s">
        <v>139</v>
      </c>
      <c r="D142" s="326" t="s">
        <v>138</v>
      </c>
      <c r="E142" s="328" t="s">
        <v>31</v>
      </c>
      <c r="F142" s="330" t="s">
        <v>137</v>
      </c>
      <c r="G142" s="324" t="s">
        <v>381</v>
      </c>
      <c r="H142" s="324"/>
      <c r="I142" s="324"/>
      <c r="J142" s="324" t="s">
        <v>471</v>
      </c>
      <c r="K142" s="324"/>
      <c r="L142" s="324"/>
      <c r="M142" s="324"/>
      <c r="N142" s="324"/>
      <c r="O142" s="324"/>
      <c r="P142" s="324"/>
      <c r="Q142" s="324"/>
      <c r="R142" s="324"/>
      <c r="S142" s="202" t="s">
        <v>382</v>
      </c>
    </row>
    <row r="143" spans="1:19" ht="21" customHeight="1" x14ac:dyDescent="0.35">
      <c r="A143" s="314"/>
      <c r="B143" s="318"/>
      <c r="C143" s="314"/>
      <c r="D143" s="327"/>
      <c r="E143" s="329"/>
      <c r="F143" s="331"/>
      <c r="G143" s="74" t="s">
        <v>8</v>
      </c>
      <c r="H143" s="74" t="s">
        <v>9</v>
      </c>
      <c r="I143" s="74" t="s">
        <v>10</v>
      </c>
      <c r="J143" s="74" t="s">
        <v>11</v>
      </c>
      <c r="K143" s="74" t="s">
        <v>12</v>
      </c>
      <c r="L143" s="74" t="s">
        <v>13</v>
      </c>
      <c r="M143" s="74" t="s">
        <v>14</v>
      </c>
      <c r="N143" s="74" t="s">
        <v>15</v>
      </c>
      <c r="O143" s="74" t="s">
        <v>16</v>
      </c>
      <c r="P143" s="74" t="s">
        <v>17</v>
      </c>
      <c r="Q143" s="74" t="s">
        <v>18</v>
      </c>
      <c r="R143" s="74" t="s">
        <v>19</v>
      </c>
      <c r="S143" s="112" t="s">
        <v>383</v>
      </c>
    </row>
    <row r="144" spans="1:19" ht="24" customHeight="1" x14ac:dyDescent="0.35">
      <c r="A144" s="12">
        <v>1</v>
      </c>
      <c r="B144" s="5" t="s">
        <v>113</v>
      </c>
      <c r="C144" s="5" t="s">
        <v>580</v>
      </c>
      <c r="D144" s="123">
        <v>10000</v>
      </c>
      <c r="E144" s="4" t="s">
        <v>32</v>
      </c>
      <c r="F144" s="4" t="s">
        <v>35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4" t="s">
        <v>415</v>
      </c>
    </row>
    <row r="145" spans="1:19" ht="24" customHeight="1" x14ac:dyDescent="0.35">
      <c r="A145" s="17"/>
      <c r="B145" s="5" t="s">
        <v>114</v>
      </c>
      <c r="C145" s="5" t="s">
        <v>581</v>
      </c>
      <c r="D145" s="124"/>
      <c r="E145" s="4" t="s">
        <v>30</v>
      </c>
      <c r="F145" s="4" t="s">
        <v>36</v>
      </c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4">
        <v>2568</v>
      </c>
    </row>
    <row r="146" spans="1:19" ht="24" customHeight="1" x14ac:dyDescent="0.35">
      <c r="A146" s="14"/>
      <c r="B146" s="5"/>
      <c r="C146" s="5" t="s">
        <v>582</v>
      </c>
      <c r="D146" s="124"/>
      <c r="E146" s="43"/>
      <c r="F146" s="43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</row>
    <row r="147" spans="1:19" ht="24" customHeight="1" x14ac:dyDescent="0.35">
      <c r="A147" s="14"/>
      <c r="B147" s="5"/>
      <c r="C147" s="5" t="s">
        <v>579</v>
      </c>
      <c r="D147" s="124"/>
      <c r="E147" s="4"/>
      <c r="F147" s="4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</row>
    <row r="148" spans="1:19" ht="24" customHeight="1" x14ac:dyDescent="0.35">
      <c r="A148" s="14"/>
      <c r="B148" s="5"/>
      <c r="C148" s="5" t="s">
        <v>583</v>
      </c>
      <c r="D148" s="124"/>
      <c r="E148" s="4"/>
      <c r="F148" s="4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</row>
    <row r="149" spans="1:19" ht="24" customHeight="1" x14ac:dyDescent="0.35">
      <c r="A149" s="14"/>
      <c r="B149" s="5"/>
      <c r="C149" s="5" t="s">
        <v>584</v>
      </c>
      <c r="D149" s="124"/>
      <c r="E149" s="4"/>
      <c r="F149" s="4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</row>
    <row r="150" spans="1:19" ht="24" customHeight="1" x14ac:dyDescent="0.35">
      <c r="A150" s="14"/>
      <c r="B150" s="5"/>
      <c r="C150" s="5" t="s">
        <v>148</v>
      </c>
      <c r="D150" s="124"/>
      <c r="E150" s="4"/>
      <c r="F150" s="4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</row>
    <row r="151" spans="1:19" ht="24" customHeight="1" x14ac:dyDescent="0.35">
      <c r="A151" s="20"/>
      <c r="B151" s="7"/>
      <c r="C151" s="7"/>
      <c r="D151" s="125"/>
      <c r="E151" s="89"/>
      <c r="F151" s="89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</row>
    <row r="152" spans="1:19" ht="24" customHeight="1" x14ac:dyDescent="0.35">
      <c r="A152" s="12">
        <v>2</v>
      </c>
      <c r="B152" s="59" t="s">
        <v>430</v>
      </c>
      <c r="C152" s="59" t="s">
        <v>585</v>
      </c>
      <c r="D152" s="157">
        <v>15000</v>
      </c>
      <c r="E152" s="4" t="s">
        <v>32</v>
      </c>
      <c r="F152" s="78" t="s">
        <v>35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4" t="s">
        <v>442</v>
      </c>
    </row>
    <row r="153" spans="1:19" ht="24" customHeight="1" x14ac:dyDescent="0.35">
      <c r="A153" s="14"/>
      <c r="B153" s="5" t="s">
        <v>431</v>
      </c>
      <c r="C153" s="5" t="s">
        <v>586</v>
      </c>
      <c r="D153" s="60"/>
      <c r="E153" s="4" t="s">
        <v>30</v>
      </c>
      <c r="F153" s="4" t="s">
        <v>36</v>
      </c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4">
        <v>2568</v>
      </c>
    </row>
    <row r="154" spans="1:19" ht="24" customHeight="1" x14ac:dyDescent="0.35">
      <c r="A154" s="14"/>
      <c r="B154" s="5" t="s">
        <v>432</v>
      </c>
      <c r="C154" s="5" t="s">
        <v>587</v>
      </c>
      <c r="D154" s="60"/>
      <c r="E154" s="4"/>
      <c r="F154" s="4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</row>
    <row r="155" spans="1:19" ht="24" customHeight="1" x14ac:dyDescent="0.35">
      <c r="A155" s="14"/>
      <c r="B155" s="5" t="s">
        <v>433</v>
      </c>
      <c r="C155" s="17" t="s">
        <v>588</v>
      </c>
      <c r="D155" s="18"/>
      <c r="E155" s="14"/>
      <c r="F155" s="15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</row>
    <row r="156" spans="1:19" ht="24" customHeight="1" x14ac:dyDescent="0.35">
      <c r="A156" s="17"/>
      <c r="B156" s="17" t="s">
        <v>434</v>
      </c>
      <c r="C156" s="17" t="s">
        <v>589</v>
      </c>
      <c r="D156" s="28"/>
      <c r="E156" s="17"/>
      <c r="F156" s="15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</row>
    <row r="157" spans="1:19" ht="24" customHeight="1" x14ac:dyDescent="0.35">
      <c r="A157" s="21"/>
      <c r="B157" s="21"/>
      <c r="C157" s="21" t="s">
        <v>590</v>
      </c>
      <c r="D157" s="120"/>
      <c r="E157" s="21"/>
      <c r="F157" s="37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</row>
    <row r="158" spans="1:19" ht="24" customHeight="1" x14ac:dyDescent="0.35">
      <c r="A158" s="45"/>
      <c r="B158" s="45"/>
      <c r="C158" s="45"/>
      <c r="D158" s="155"/>
      <c r="E158" s="45"/>
      <c r="F158" s="72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</row>
    <row r="159" spans="1:19" ht="24" customHeight="1" x14ac:dyDescent="0.35">
      <c r="A159" s="9"/>
      <c r="B159" s="9"/>
      <c r="C159" s="8"/>
      <c r="D159" s="154"/>
      <c r="E159" s="9"/>
      <c r="F159" s="38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</row>
    <row r="160" spans="1:19" ht="24" customHeight="1" x14ac:dyDescent="0.35">
      <c r="A160" s="9"/>
      <c r="B160" s="9"/>
      <c r="D160" s="154"/>
      <c r="E160" s="9"/>
      <c r="F160" s="38"/>
      <c r="G160" s="9"/>
      <c r="H160" s="9"/>
      <c r="I160" s="9"/>
      <c r="J160" s="9"/>
      <c r="K160" s="9"/>
      <c r="L160" s="9"/>
      <c r="M160" s="9"/>
      <c r="N160" s="9"/>
      <c r="O160" s="9"/>
      <c r="P160" s="325"/>
      <c r="Q160" s="325"/>
      <c r="R160" s="325"/>
      <c r="S160" s="2" t="s">
        <v>225</v>
      </c>
    </row>
    <row r="161" spans="1:19" ht="24" customHeight="1" x14ac:dyDescent="0.35">
      <c r="A161" s="323" t="s">
        <v>241</v>
      </c>
      <c r="B161" s="323"/>
      <c r="C161" s="323"/>
      <c r="D161" s="323"/>
      <c r="E161" s="323"/>
      <c r="F161" s="323"/>
      <c r="G161" s="323"/>
      <c r="H161" s="323"/>
      <c r="I161" s="323"/>
      <c r="J161" s="323"/>
      <c r="K161" s="323"/>
      <c r="L161" s="323"/>
      <c r="M161" s="323"/>
      <c r="N161" s="323"/>
      <c r="O161" s="323"/>
      <c r="P161" s="323"/>
      <c r="Q161" s="323"/>
      <c r="R161" s="323"/>
    </row>
    <row r="162" spans="1:19" ht="24" customHeight="1" x14ac:dyDescent="0.35">
      <c r="A162" s="323" t="s">
        <v>313</v>
      </c>
      <c r="B162" s="323"/>
      <c r="C162" s="323"/>
      <c r="D162" s="323"/>
      <c r="E162" s="323"/>
      <c r="F162" s="323"/>
      <c r="G162" s="197"/>
      <c r="H162" s="197"/>
      <c r="I162" s="197"/>
      <c r="J162" s="197"/>
      <c r="K162" s="197"/>
      <c r="L162" s="197"/>
      <c r="M162" s="197"/>
      <c r="N162" s="197"/>
      <c r="O162" s="197"/>
      <c r="P162" s="197"/>
      <c r="Q162" s="197"/>
      <c r="R162" s="197"/>
    </row>
    <row r="163" spans="1:19" ht="24" customHeight="1" x14ac:dyDescent="0.35">
      <c r="A163" s="196"/>
      <c r="B163" s="1" t="s">
        <v>244</v>
      </c>
      <c r="C163" s="1"/>
      <c r="D163" s="23"/>
      <c r="E163" s="196"/>
      <c r="F163" s="196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9" ht="24" customHeight="1" x14ac:dyDescent="0.35">
      <c r="A164" s="313" t="s">
        <v>6</v>
      </c>
      <c r="B164" s="316" t="s">
        <v>144</v>
      </c>
      <c r="C164" s="313" t="s">
        <v>139</v>
      </c>
      <c r="D164" s="326" t="s">
        <v>138</v>
      </c>
      <c r="E164" s="328" t="s">
        <v>31</v>
      </c>
      <c r="F164" s="330" t="s">
        <v>137</v>
      </c>
      <c r="G164" s="324" t="s">
        <v>381</v>
      </c>
      <c r="H164" s="324"/>
      <c r="I164" s="324"/>
      <c r="J164" s="324" t="s">
        <v>471</v>
      </c>
      <c r="K164" s="324"/>
      <c r="L164" s="324"/>
      <c r="M164" s="324"/>
      <c r="N164" s="324"/>
      <c r="O164" s="324"/>
      <c r="P164" s="324"/>
      <c r="Q164" s="324"/>
      <c r="R164" s="324"/>
      <c r="S164" s="202" t="s">
        <v>382</v>
      </c>
    </row>
    <row r="165" spans="1:19" ht="21" customHeight="1" x14ac:dyDescent="0.35">
      <c r="A165" s="314"/>
      <c r="B165" s="318"/>
      <c r="C165" s="314"/>
      <c r="D165" s="327"/>
      <c r="E165" s="329"/>
      <c r="F165" s="331"/>
      <c r="G165" s="74" t="s">
        <v>8</v>
      </c>
      <c r="H165" s="74" t="s">
        <v>9</v>
      </c>
      <c r="I165" s="74" t="s">
        <v>10</v>
      </c>
      <c r="J165" s="74" t="s">
        <v>11</v>
      </c>
      <c r="K165" s="74" t="s">
        <v>12</v>
      </c>
      <c r="L165" s="74" t="s">
        <v>13</v>
      </c>
      <c r="M165" s="74" t="s">
        <v>14</v>
      </c>
      <c r="N165" s="74" t="s">
        <v>15</v>
      </c>
      <c r="O165" s="74" t="s">
        <v>16</v>
      </c>
      <c r="P165" s="74" t="s">
        <v>17</v>
      </c>
      <c r="Q165" s="74" t="s">
        <v>18</v>
      </c>
      <c r="R165" s="74" t="s">
        <v>19</v>
      </c>
      <c r="S165" s="112" t="s">
        <v>383</v>
      </c>
    </row>
    <row r="166" spans="1:19" ht="24" customHeight="1" x14ac:dyDescent="0.35">
      <c r="A166" s="14">
        <v>3</v>
      </c>
      <c r="B166" s="5" t="s">
        <v>245</v>
      </c>
      <c r="C166" s="5" t="s">
        <v>206</v>
      </c>
      <c r="D166" s="27">
        <v>3000</v>
      </c>
      <c r="E166" s="4" t="s">
        <v>32</v>
      </c>
      <c r="F166" s="12" t="s">
        <v>35</v>
      </c>
      <c r="G166" s="84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4" t="s">
        <v>397</v>
      </c>
    </row>
    <row r="167" spans="1:19" ht="24" customHeight="1" x14ac:dyDescent="0.35">
      <c r="A167" s="14"/>
      <c r="B167" s="17" t="s">
        <v>246</v>
      </c>
      <c r="C167" s="5" t="s">
        <v>207</v>
      </c>
      <c r="D167" s="117"/>
      <c r="E167" s="4" t="s">
        <v>30</v>
      </c>
      <c r="F167" s="14" t="s">
        <v>36</v>
      </c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4">
        <v>2568</v>
      </c>
    </row>
    <row r="168" spans="1:19" ht="24" customHeight="1" x14ac:dyDescent="0.35">
      <c r="A168" s="14"/>
      <c r="B168" s="17" t="s">
        <v>205</v>
      </c>
      <c r="C168" s="132" t="s">
        <v>247</v>
      </c>
      <c r="D168" s="117"/>
      <c r="E168" s="14"/>
      <c r="F168" s="14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</row>
    <row r="169" spans="1:19" ht="24" customHeight="1" x14ac:dyDescent="0.35">
      <c r="A169" s="14"/>
      <c r="B169" s="17"/>
      <c r="C169" s="5" t="s">
        <v>248</v>
      </c>
      <c r="D169" s="117"/>
      <c r="E169" s="4"/>
      <c r="F169" s="14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</row>
    <row r="170" spans="1:19" ht="24" customHeight="1" x14ac:dyDescent="0.35">
      <c r="A170" s="14"/>
      <c r="B170" s="17"/>
      <c r="C170" s="17" t="s">
        <v>249</v>
      </c>
      <c r="D170" s="117"/>
      <c r="E170" s="4"/>
      <c r="F170" s="14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</row>
    <row r="171" spans="1:19" ht="24" customHeight="1" x14ac:dyDescent="0.35">
      <c r="A171" s="17"/>
      <c r="B171" s="17"/>
      <c r="C171" s="5" t="s">
        <v>250</v>
      </c>
      <c r="D171" s="28"/>
      <c r="E171" s="14"/>
      <c r="F171" s="15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</row>
    <row r="172" spans="1:19" ht="24" customHeight="1" x14ac:dyDescent="0.35">
      <c r="A172" s="17"/>
      <c r="B172" s="17"/>
      <c r="C172" s="5" t="s">
        <v>251</v>
      </c>
      <c r="D172" s="28"/>
      <c r="E172" s="17"/>
      <c r="F172" s="15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</row>
    <row r="173" spans="1:19" ht="24" customHeight="1" x14ac:dyDescent="0.35">
      <c r="A173" s="21"/>
      <c r="B173" s="21"/>
      <c r="C173" s="7"/>
      <c r="D173" s="120"/>
      <c r="E173" s="21"/>
      <c r="F173" s="37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</row>
    <row r="174" spans="1:19" ht="24" customHeight="1" x14ac:dyDescent="0.35">
      <c r="A174" s="78">
        <v>4</v>
      </c>
      <c r="B174" s="59" t="s">
        <v>252</v>
      </c>
      <c r="C174" s="59" t="s">
        <v>591</v>
      </c>
      <c r="D174" s="76">
        <v>40000</v>
      </c>
      <c r="E174" s="4" t="s">
        <v>32</v>
      </c>
      <c r="F174" s="76" t="s">
        <v>35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4" t="s">
        <v>397</v>
      </c>
    </row>
    <row r="175" spans="1:19" ht="24" customHeight="1" x14ac:dyDescent="0.35">
      <c r="A175" s="4"/>
      <c r="B175" s="5" t="s">
        <v>253</v>
      </c>
      <c r="C175" s="5" t="s">
        <v>170</v>
      </c>
      <c r="D175" s="60"/>
      <c r="E175" s="4" t="s">
        <v>30</v>
      </c>
      <c r="F175" s="4" t="s">
        <v>36</v>
      </c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4">
        <v>2568</v>
      </c>
    </row>
    <row r="176" spans="1:19" ht="24" customHeight="1" x14ac:dyDescent="0.35">
      <c r="A176" s="4"/>
      <c r="B176" s="5" t="s">
        <v>30</v>
      </c>
      <c r="C176" s="5" t="s">
        <v>254</v>
      </c>
      <c r="D176" s="60"/>
      <c r="E176" s="6"/>
      <c r="F176" s="4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</row>
    <row r="177" spans="1:19" ht="24" customHeight="1" x14ac:dyDescent="0.35">
      <c r="A177" s="4"/>
      <c r="B177" s="17"/>
      <c r="C177" s="5" t="s">
        <v>186</v>
      </c>
      <c r="D177" s="60"/>
      <c r="E177" s="4"/>
      <c r="F177" s="4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</row>
    <row r="178" spans="1:19" ht="24" customHeight="1" x14ac:dyDescent="0.35">
      <c r="A178" s="4"/>
      <c r="B178" s="5"/>
      <c r="C178" s="5" t="s">
        <v>255</v>
      </c>
      <c r="D178" s="33"/>
      <c r="E178" s="43"/>
      <c r="F178" s="5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</row>
    <row r="179" spans="1:19" ht="24" customHeight="1" x14ac:dyDescent="0.35">
      <c r="A179" s="4"/>
      <c r="B179" s="5"/>
      <c r="C179" s="5" t="s">
        <v>256</v>
      </c>
      <c r="D179" s="33"/>
      <c r="E179" s="43"/>
      <c r="F179" s="5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</row>
    <row r="180" spans="1:19" ht="24" customHeight="1" x14ac:dyDescent="0.35">
      <c r="A180" s="21"/>
      <c r="B180" s="21"/>
      <c r="C180" s="21"/>
      <c r="D180" s="120"/>
      <c r="E180" s="21"/>
      <c r="F180" s="37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</row>
    <row r="181" spans="1:19" ht="24" customHeight="1" x14ac:dyDescent="0.35">
      <c r="A181" s="9"/>
      <c r="B181" s="9"/>
      <c r="C181" s="9"/>
      <c r="D181" s="154"/>
      <c r="E181" s="9"/>
      <c r="F181" s="38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</row>
    <row r="182" spans="1:19" ht="24" customHeight="1" x14ac:dyDescent="0.35">
      <c r="A182" s="9"/>
      <c r="B182" s="9"/>
      <c r="D182" s="154"/>
      <c r="E182" s="9"/>
      <c r="F182" s="38"/>
      <c r="G182" s="9"/>
      <c r="H182" s="9"/>
      <c r="I182" s="9"/>
      <c r="J182" s="9"/>
      <c r="K182" s="9"/>
      <c r="L182" s="9"/>
      <c r="M182" s="9"/>
      <c r="N182" s="9"/>
      <c r="O182" s="9"/>
      <c r="P182" s="325"/>
      <c r="Q182" s="325"/>
      <c r="R182" s="325"/>
      <c r="S182" s="2" t="s">
        <v>225</v>
      </c>
    </row>
    <row r="183" spans="1:19" ht="24" customHeight="1" x14ac:dyDescent="0.35">
      <c r="A183" s="323" t="s">
        <v>241</v>
      </c>
      <c r="B183" s="323"/>
      <c r="C183" s="323"/>
      <c r="D183" s="323"/>
      <c r="E183" s="323"/>
      <c r="F183" s="323"/>
      <c r="G183" s="323"/>
      <c r="H183" s="323"/>
      <c r="I183" s="323"/>
      <c r="J183" s="323"/>
      <c r="K183" s="323"/>
      <c r="L183" s="323"/>
      <c r="M183" s="323"/>
      <c r="N183" s="323"/>
      <c r="O183" s="323"/>
      <c r="P183" s="323"/>
      <c r="Q183" s="323"/>
      <c r="R183" s="323"/>
    </row>
    <row r="184" spans="1:19" ht="24" customHeight="1" x14ac:dyDescent="0.35">
      <c r="A184" s="323" t="s">
        <v>313</v>
      </c>
      <c r="B184" s="323"/>
      <c r="C184" s="323"/>
      <c r="D184" s="323"/>
      <c r="E184" s="323"/>
      <c r="F184" s="323"/>
      <c r="G184" s="197"/>
      <c r="H184" s="197"/>
      <c r="I184" s="197"/>
      <c r="J184" s="197"/>
      <c r="K184" s="197"/>
      <c r="L184" s="197"/>
      <c r="M184" s="197"/>
      <c r="N184" s="197"/>
      <c r="O184" s="197"/>
      <c r="P184" s="197"/>
      <c r="Q184" s="197"/>
      <c r="R184" s="197"/>
    </row>
    <row r="185" spans="1:19" ht="24" customHeight="1" x14ac:dyDescent="0.35">
      <c r="A185" s="196"/>
      <c r="B185" s="1" t="s">
        <v>244</v>
      </c>
      <c r="C185" s="1"/>
      <c r="D185" s="23"/>
      <c r="E185" s="196"/>
      <c r="F185" s="196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9" ht="24" customHeight="1" x14ac:dyDescent="0.35">
      <c r="A186" s="313" t="s">
        <v>6</v>
      </c>
      <c r="B186" s="316" t="s">
        <v>144</v>
      </c>
      <c r="C186" s="313" t="s">
        <v>139</v>
      </c>
      <c r="D186" s="326" t="s">
        <v>138</v>
      </c>
      <c r="E186" s="328" t="s">
        <v>31</v>
      </c>
      <c r="F186" s="330" t="s">
        <v>137</v>
      </c>
      <c r="G186" s="324" t="s">
        <v>381</v>
      </c>
      <c r="H186" s="324"/>
      <c r="I186" s="324"/>
      <c r="J186" s="324" t="s">
        <v>471</v>
      </c>
      <c r="K186" s="324"/>
      <c r="L186" s="324"/>
      <c r="M186" s="324"/>
      <c r="N186" s="324"/>
      <c r="O186" s="324"/>
      <c r="P186" s="324"/>
      <c r="Q186" s="324"/>
      <c r="R186" s="324"/>
      <c r="S186" s="202" t="s">
        <v>382</v>
      </c>
    </row>
    <row r="187" spans="1:19" ht="21" customHeight="1" x14ac:dyDescent="0.35">
      <c r="A187" s="314"/>
      <c r="B187" s="318"/>
      <c r="C187" s="314"/>
      <c r="D187" s="327"/>
      <c r="E187" s="329"/>
      <c r="F187" s="331"/>
      <c r="G187" s="74" t="s">
        <v>8</v>
      </c>
      <c r="H187" s="74" t="s">
        <v>9</v>
      </c>
      <c r="I187" s="74" t="s">
        <v>10</v>
      </c>
      <c r="J187" s="74" t="s">
        <v>11</v>
      </c>
      <c r="K187" s="74" t="s">
        <v>12</v>
      </c>
      <c r="L187" s="74" t="s">
        <v>13</v>
      </c>
      <c r="M187" s="74" t="s">
        <v>14</v>
      </c>
      <c r="N187" s="74" t="s">
        <v>15</v>
      </c>
      <c r="O187" s="74" t="s">
        <v>16</v>
      </c>
      <c r="P187" s="74" t="s">
        <v>17</v>
      </c>
      <c r="Q187" s="74" t="s">
        <v>18</v>
      </c>
      <c r="R187" s="74" t="s">
        <v>19</v>
      </c>
      <c r="S187" s="112" t="s">
        <v>383</v>
      </c>
    </row>
    <row r="188" spans="1:19" ht="24" customHeight="1" x14ac:dyDescent="0.35">
      <c r="A188" s="14">
        <v>5</v>
      </c>
      <c r="B188" s="110" t="s">
        <v>515</v>
      </c>
      <c r="C188" s="269" t="s">
        <v>592</v>
      </c>
      <c r="D188" s="26">
        <v>20000</v>
      </c>
      <c r="E188" s="78" t="s">
        <v>32</v>
      </c>
      <c r="F188" s="76" t="s">
        <v>35</v>
      </c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4" t="s">
        <v>393</v>
      </c>
    </row>
    <row r="189" spans="1:19" ht="24" customHeight="1" x14ac:dyDescent="0.35">
      <c r="A189" s="14"/>
      <c r="B189" s="15" t="s">
        <v>619</v>
      </c>
      <c r="C189" s="17" t="s">
        <v>593</v>
      </c>
      <c r="D189" s="111"/>
      <c r="E189" s="4" t="s">
        <v>30</v>
      </c>
      <c r="F189" s="4" t="s">
        <v>36</v>
      </c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4">
        <v>2568</v>
      </c>
    </row>
    <row r="190" spans="1:19" ht="24" customHeight="1" x14ac:dyDescent="0.35">
      <c r="A190" s="14"/>
      <c r="B190" s="17" t="s">
        <v>517</v>
      </c>
      <c r="C190" s="8" t="s">
        <v>594</v>
      </c>
      <c r="D190" s="117"/>
      <c r="E190" s="14"/>
      <c r="F190" s="14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</row>
    <row r="191" spans="1:19" ht="24" customHeight="1" x14ac:dyDescent="0.35">
      <c r="A191" s="14"/>
      <c r="B191" s="17" t="s">
        <v>518</v>
      </c>
      <c r="C191" s="8" t="s">
        <v>595</v>
      </c>
      <c r="D191" s="117"/>
      <c r="E191" s="4"/>
      <c r="F191" s="14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</row>
    <row r="192" spans="1:19" ht="24" customHeight="1" x14ac:dyDescent="0.35">
      <c r="A192" s="14"/>
      <c r="B192" s="17"/>
      <c r="C192" s="8" t="s">
        <v>596</v>
      </c>
      <c r="D192" s="117"/>
      <c r="E192" s="4"/>
      <c r="F192" s="14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</row>
    <row r="193" spans="1:19" ht="24" customHeight="1" x14ac:dyDescent="0.35">
      <c r="A193" s="14"/>
      <c r="B193" s="17"/>
      <c r="C193" s="8" t="s">
        <v>597</v>
      </c>
      <c r="D193" s="117"/>
      <c r="E193" s="4"/>
      <c r="F193" s="14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</row>
    <row r="194" spans="1:19" ht="24" customHeight="1" x14ac:dyDescent="0.35">
      <c r="A194" s="14"/>
      <c r="B194" s="17"/>
      <c r="C194" s="8" t="s">
        <v>598</v>
      </c>
      <c r="D194" s="117"/>
      <c r="E194" s="4"/>
      <c r="F194" s="14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</row>
    <row r="195" spans="1:19" ht="24" customHeight="1" x14ac:dyDescent="0.35">
      <c r="A195" s="20"/>
      <c r="B195" s="21"/>
      <c r="C195" s="7"/>
      <c r="D195" s="121"/>
      <c r="E195" s="89"/>
      <c r="F195" s="20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</row>
    <row r="196" spans="1:19" ht="24" customHeight="1" x14ac:dyDescent="0.35">
      <c r="A196" s="12">
        <v>6</v>
      </c>
      <c r="B196" s="110" t="s">
        <v>515</v>
      </c>
      <c r="C196" s="294" t="s">
        <v>592</v>
      </c>
      <c r="D196" s="34">
        <v>20000</v>
      </c>
      <c r="E196" s="78" t="s">
        <v>32</v>
      </c>
      <c r="F196" s="76" t="s">
        <v>35</v>
      </c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2" t="s">
        <v>393</v>
      </c>
    </row>
    <row r="197" spans="1:19" ht="24" customHeight="1" x14ac:dyDescent="0.35">
      <c r="A197" s="17"/>
      <c r="B197" s="15" t="s">
        <v>516</v>
      </c>
      <c r="C197" s="17" t="s">
        <v>593</v>
      </c>
      <c r="D197" s="28"/>
      <c r="E197" s="4" t="s">
        <v>30</v>
      </c>
      <c r="F197" s="4" t="s">
        <v>36</v>
      </c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4">
        <v>2568</v>
      </c>
    </row>
    <row r="198" spans="1:19" ht="24" customHeight="1" x14ac:dyDescent="0.35">
      <c r="A198" s="17"/>
      <c r="B198" s="17" t="s">
        <v>517</v>
      </c>
      <c r="C198" s="5" t="s">
        <v>594</v>
      </c>
      <c r="D198" s="28"/>
      <c r="E198" s="17"/>
      <c r="F198" s="15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</row>
    <row r="199" spans="1:19" ht="24" customHeight="1" x14ac:dyDescent="0.35">
      <c r="A199" s="17"/>
      <c r="B199" s="17" t="s">
        <v>519</v>
      </c>
      <c r="C199" s="5" t="s">
        <v>595</v>
      </c>
      <c r="D199" s="28"/>
      <c r="E199" s="17"/>
      <c r="F199" s="15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</row>
    <row r="200" spans="1:19" ht="24" customHeight="1" x14ac:dyDescent="0.35">
      <c r="A200" s="17"/>
      <c r="B200" s="17"/>
      <c r="C200" s="5" t="s">
        <v>601</v>
      </c>
      <c r="D200" s="28"/>
      <c r="E200" s="17"/>
      <c r="F200" s="15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</row>
    <row r="201" spans="1:19" ht="24" customHeight="1" x14ac:dyDescent="0.35">
      <c r="A201" s="17"/>
      <c r="B201" s="17"/>
      <c r="C201" s="5" t="s">
        <v>597</v>
      </c>
      <c r="D201" s="28"/>
      <c r="E201" s="17"/>
      <c r="F201" s="15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</row>
    <row r="202" spans="1:19" ht="24" customHeight="1" x14ac:dyDescent="0.35">
      <c r="A202" s="21"/>
      <c r="B202" s="21"/>
      <c r="C202" s="7" t="s">
        <v>598</v>
      </c>
      <c r="D202" s="120"/>
      <c r="E202" s="21"/>
      <c r="F202" s="37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</row>
    <row r="203" spans="1:19" ht="24" customHeight="1" x14ac:dyDescent="0.35">
      <c r="D203" s="153"/>
      <c r="E203" s="2"/>
      <c r="F203" s="40"/>
    </row>
    <row r="204" spans="1:19" ht="24" customHeight="1" x14ac:dyDescent="0.35">
      <c r="A204" s="9"/>
      <c r="B204" s="9"/>
      <c r="D204" s="154"/>
      <c r="E204" s="9"/>
      <c r="F204" s="38"/>
      <c r="G204" s="9"/>
      <c r="H204" s="9"/>
      <c r="I204" s="9"/>
      <c r="J204" s="9"/>
      <c r="K204" s="9"/>
      <c r="L204" s="9"/>
      <c r="M204" s="9"/>
      <c r="N204" s="9"/>
      <c r="O204" s="9"/>
      <c r="P204" s="325"/>
      <c r="Q204" s="325"/>
      <c r="R204" s="325"/>
      <c r="S204" s="2" t="s">
        <v>225</v>
      </c>
    </row>
    <row r="205" spans="1:19" ht="24" customHeight="1" x14ac:dyDescent="0.35">
      <c r="A205" s="323" t="s">
        <v>241</v>
      </c>
      <c r="B205" s="323"/>
      <c r="C205" s="323"/>
      <c r="D205" s="323"/>
      <c r="E205" s="323"/>
      <c r="F205" s="323"/>
      <c r="G205" s="323"/>
      <c r="H205" s="323"/>
      <c r="I205" s="323"/>
      <c r="J205" s="323"/>
      <c r="K205" s="323"/>
      <c r="L205" s="323"/>
      <c r="M205" s="323"/>
      <c r="N205" s="323"/>
      <c r="O205" s="323"/>
      <c r="P205" s="323"/>
      <c r="Q205" s="323"/>
      <c r="R205" s="323"/>
    </row>
    <row r="206" spans="1:19" ht="24" customHeight="1" x14ac:dyDescent="0.35">
      <c r="A206" s="323" t="s">
        <v>313</v>
      </c>
      <c r="B206" s="323"/>
      <c r="C206" s="323"/>
      <c r="D206" s="323"/>
      <c r="E206" s="323"/>
      <c r="F206" s="323"/>
      <c r="G206" s="197"/>
      <c r="H206" s="197"/>
      <c r="I206" s="197"/>
      <c r="J206" s="197"/>
      <c r="K206" s="197"/>
      <c r="L206" s="197"/>
      <c r="M206" s="197"/>
      <c r="N206" s="197"/>
      <c r="O206" s="197"/>
      <c r="P206" s="197"/>
      <c r="Q206" s="197"/>
      <c r="R206" s="197"/>
    </row>
    <row r="207" spans="1:19" ht="24" customHeight="1" x14ac:dyDescent="0.35">
      <c r="A207" s="196"/>
      <c r="B207" s="1" t="s">
        <v>244</v>
      </c>
      <c r="C207" s="1"/>
      <c r="D207" s="23"/>
      <c r="E207" s="196"/>
      <c r="F207" s="196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9" ht="24" customHeight="1" x14ac:dyDescent="0.35">
      <c r="A208" s="313" t="s">
        <v>6</v>
      </c>
      <c r="B208" s="316" t="s">
        <v>144</v>
      </c>
      <c r="C208" s="313" t="s">
        <v>139</v>
      </c>
      <c r="D208" s="326" t="s">
        <v>138</v>
      </c>
      <c r="E208" s="328" t="s">
        <v>31</v>
      </c>
      <c r="F208" s="330" t="s">
        <v>137</v>
      </c>
      <c r="G208" s="324" t="s">
        <v>381</v>
      </c>
      <c r="H208" s="324"/>
      <c r="I208" s="324"/>
      <c r="J208" s="324" t="s">
        <v>471</v>
      </c>
      <c r="K208" s="324"/>
      <c r="L208" s="324"/>
      <c r="M208" s="324"/>
      <c r="N208" s="324"/>
      <c r="O208" s="324"/>
      <c r="P208" s="324"/>
      <c r="Q208" s="324"/>
      <c r="R208" s="324"/>
      <c r="S208" s="202" t="s">
        <v>382</v>
      </c>
    </row>
    <row r="209" spans="1:19" ht="21" customHeight="1" x14ac:dyDescent="0.35">
      <c r="A209" s="314"/>
      <c r="B209" s="318"/>
      <c r="C209" s="314"/>
      <c r="D209" s="327"/>
      <c r="E209" s="329"/>
      <c r="F209" s="331"/>
      <c r="G209" s="74" t="s">
        <v>8</v>
      </c>
      <c r="H209" s="74" t="s">
        <v>9</v>
      </c>
      <c r="I209" s="74" t="s">
        <v>10</v>
      </c>
      <c r="J209" s="74" t="s">
        <v>11</v>
      </c>
      <c r="K209" s="74" t="s">
        <v>12</v>
      </c>
      <c r="L209" s="74" t="s">
        <v>13</v>
      </c>
      <c r="M209" s="74" t="s">
        <v>14</v>
      </c>
      <c r="N209" s="74" t="s">
        <v>15</v>
      </c>
      <c r="O209" s="74" t="s">
        <v>16</v>
      </c>
      <c r="P209" s="74" t="s">
        <v>17</v>
      </c>
      <c r="Q209" s="74" t="s">
        <v>18</v>
      </c>
      <c r="R209" s="74" t="s">
        <v>19</v>
      </c>
      <c r="S209" s="112" t="s">
        <v>383</v>
      </c>
    </row>
    <row r="210" spans="1:19" ht="24" customHeight="1" x14ac:dyDescent="0.35">
      <c r="A210" s="14">
        <v>7</v>
      </c>
      <c r="B210" s="110" t="s">
        <v>515</v>
      </c>
      <c r="C210" s="294" t="s">
        <v>592</v>
      </c>
      <c r="D210" s="34">
        <v>20000</v>
      </c>
      <c r="E210" s="78" t="s">
        <v>32</v>
      </c>
      <c r="F210" s="76" t="s">
        <v>35</v>
      </c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2" t="s">
        <v>393</v>
      </c>
    </row>
    <row r="211" spans="1:19" ht="24" customHeight="1" x14ac:dyDescent="0.35">
      <c r="A211" s="14"/>
      <c r="B211" s="15" t="s">
        <v>516</v>
      </c>
      <c r="C211" s="17" t="s">
        <v>593</v>
      </c>
      <c r="D211" s="28"/>
      <c r="E211" s="4" t="s">
        <v>30</v>
      </c>
      <c r="F211" s="4" t="s">
        <v>36</v>
      </c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4">
        <v>2568</v>
      </c>
    </row>
    <row r="212" spans="1:19" ht="24" customHeight="1" x14ac:dyDescent="0.35">
      <c r="A212" s="14"/>
      <c r="B212" s="17" t="s">
        <v>517</v>
      </c>
      <c r="C212" s="5" t="s">
        <v>594</v>
      </c>
      <c r="D212" s="117"/>
      <c r="E212" s="14"/>
      <c r="F212" s="14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</row>
    <row r="213" spans="1:19" ht="24" customHeight="1" x14ac:dyDescent="0.35">
      <c r="A213" s="14"/>
      <c r="B213" s="17" t="s">
        <v>520</v>
      </c>
      <c r="C213" s="5" t="s">
        <v>595</v>
      </c>
      <c r="D213" s="117"/>
      <c r="E213" s="4"/>
      <c r="F213" s="14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</row>
    <row r="214" spans="1:19" ht="24" customHeight="1" x14ac:dyDescent="0.35">
      <c r="A214" s="14"/>
      <c r="B214" s="17"/>
      <c r="C214" s="5" t="s">
        <v>602</v>
      </c>
      <c r="D214" s="117"/>
      <c r="E214" s="4"/>
      <c r="F214" s="14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</row>
    <row r="215" spans="1:19" ht="24" customHeight="1" x14ac:dyDescent="0.35">
      <c r="A215" s="17"/>
      <c r="B215" s="17"/>
      <c r="C215" s="5" t="s">
        <v>597</v>
      </c>
      <c r="D215" s="17"/>
      <c r="E215" s="14"/>
      <c r="F215" s="15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</row>
    <row r="216" spans="1:19" ht="24" customHeight="1" x14ac:dyDescent="0.35">
      <c r="A216" s="21"/>
      <c r="B216" s="21"/>
      <c r="C216" s="7" t="s">
        <v>598</v>
      </c>
      <c r="D216" s="120"/>
      <c r="E216" s="21"/>
      <c r="F216" s="37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</row>
    <row r="217" spans="1:19" ht="24" customHeight="1" x14ac:dyDescent="0.35">
      <c r="A217" s="14">
        <v>8</v>
      </c>
      <c r="B217" s="6" t="s">
        <v>515</v>
      </c>
      <c r="C217" s="295" t="s">
        <v>592</v>
      </c>
      <c r="D217" s="18">
        <v>20000</v>
      </c>
      <c r="E217" s="78" t="s">
        <v>32</v>
      </c>
      <c r="F217" s="43" t="s">
        <v>35</v>
      </c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4" t="s">
        <v>393</v>
      </c>
    </row>
    <row r="218" spans="1:19" ht="24" customHeight="1" x14ac:dyDescent="0.35">
      <c r="A218" s="14"/>
      <c r="B218" s="15" t="s">
        <v>516</v>
      </c>
      <c r="C218" s="17" t="s">
        <v>593</v>
      </c>
      <c r="D218" s="28"/>
      <c r="E218" s="4" t="s">
        <v>30</v>
      </c>
      <c r="F218" s="4" t="s">
        <v>36</v>
      </c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4">
        <v>2568</v>
      </c>
    </row>
    <row r="219" spans="1:19" ht="24" customHeight="1" x14ac:dyDescent="0.35">
      <c r="A219" s="14"/>
      <c r="B219" s="17" t="s">
        <v>517</v>
      </c>
      <c r="C219" s="5" t="s">
        <v>594</v>
      </c>
      <c r="D219" s="28"/>
      <c r="E219" s="14"/>
      <c r="F219" s="14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</row>
    <row r="220" spans="1:19" ht="24" customHeight="1" x14ac:dyDescent="0.35">
      <c r="A220" s="14"/>
      <c r="B220" s="17" t="s">
        <v>521</v>
      </c>
      <c r="C220" s="5" t="s">
        <v>595</v>
      </c>
      <c r="D220" s="28"/>
      <c r="E220" s="17"/>
      <c r="F220" s="15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</row>
    <row r="221" spans="1:19" ht="24" customHeight="1" x14ac:dyDescent="0.35">
      <c r="A221" s="14"/>
      <c r="B221" s="17"/>
      <c r="C221" s="5" t="s">
        <v>603</v>
      </c>
      <c r="D221" s="28"/>
      <c r="E221" s="17"/>
      <c r="F221" s="15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</row>
    <row r="222" spans="1:19" ht="24" customHeight="1" x14ac:dyDescent="0.35">
      <c r="A222" s="14"/>
      <c r="B222" s="17"/>
      <c r="C222" s="5" t="s">
        <v>597</v>
      </c>
      <c r="D222" s="28"/>
      <c r="E222" s="17"/>
      <c r="F222" s="15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</row>
    <row r="223" spans="1:19" ht="24" customHeight="1" x14ac:dyDescent="0.35">
      <c r="A223" s="14"/>
      <c r="B223" s="17"/>
      <c r="C223" s="5" t="s">
        <v>598</v>
      </c>
      <c r="D223" s="28"/>
      <c r="E223" s="17"/>
      <c r="F223" s="15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</row>
    <row r="224" spans="1:19" ht="24" customHeight="1" x14ac:dyDescent="0.35">
      <c r="A224" s="20"/>
      <c r="B224" s="21"/>
      <c r="C224" s="21"/>
      <c r="D224" s="120"/>
      <c r="E224" s="21"/>
      <c r="F224" s="37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</row>
    <row r="225" spans="1:19" ht="24" customHeight="1" x14ac:dyDescent="0.35">
      <c r="A225" s="99" t="s">
        <v>88</v>
      </c>
      <c r="B225" s="99">
        <v>8</v>
      </c>
      <c r="C225" s="158"/>
      <c r="D225" s="118">
        <f>SUM(D144:D220)</f>
        <v>148000</v>
      </c>
      <c r="E225" s="159"/>
      <c r="F225" s="158"/>
      <c r="G225" s="94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</row>
    <row r="226" spans="1:19" ht="24" customHeight="1" x14ac:dyDescent="0.35">
      <c r="D226" s="153"/>
      <c r="E226" s="2"/>
      <c r="F226" s="40"/>
      <c r="P226" s="325"/>
      <c r="Q226" s="325"/>
      <c r="R226" s="325"/>
      <c r="S226" s="2" t="s">
        <v>225</v>
      </c>
    </row>
    <row r="227" spans="1:19" ht="24" customHeight="1" x14ac:dyDescent="0.35">
      <c r="A227" s="323" t="s">
        <v>241</v>
      </c>
      <c r="B227" s="323"/>
      <c r="C227" s="323"/>
      <c r="D227" s="323"/>
      <c r="E227" s="323"/>
      <c r="F227" s="323"/>
      <c r="G227" s="323"/>
      <c r="H227" s="323"/>
      <c r="I227" s="323"/>
      <c r="J227" s="323"/>
      <c r="K227" s="323"/>
      <c r="L227" s="323"/>
      <c r="M227" s="323"/>
      <c r="N227" s="323"/>
      <c r="O227" s="323"/>
      <c r="P227" s="323"/>
      <c r="Q227" s="323"/>
      <c r="R227" s="323"/>
    </row>
    <row r="228" spans="1:19" ht="24" customHeight="1" x14ac:dyDescent="0.35">
      <c r="A228" s="323" t="s">
        <v>314</v>
      </c>
      <c r="B228" s="323"/>
      <c r="C228" s="323"/>
      <c r="D228" s="323"/>
      <c r="E228" s="323"/>
      <c r="F228" s="323"/>
      <c r="G228" s="197"/>
      <c r="H228" s="197"/>
      <c r="I228" s="197"/>
      <c r="J228" s="197"/>
      <c r="K228" s="197"/>
      <c r="L228" s="197"/>
      <c r="M228" s="197"/>
      <c r="N228" s="197"/>
      <c r="O228" s="197"/>
      <c r="P228" s="197"/>
      <c r="Q228" s="197"/>
      <c r="R228" s="197"/>
    </row>
    <row r="229" spans="1:19" ht="24" customHeight="1" x14ac:dyDescent="0.35">
      <c r="A229" s="196"/>
      <c r="B229" s="1" t="s">
        <v>257</v>
      </c>
      <c r="C229" s="1"/>
      <c r="D229" s="23"/>
      <c r="E229" s="196"/>
      <c r="F229" s="196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9" ht="24" customHeight="1" x14ac:dyDescent="0.35">
      <c r="A230" s="313" t="s">
        <v>6</v>
      </c>
      <c r="B230" s="316" t="s">
        <v>144</v>
      </c>
      <c r="C230" s="313" t="s">
        <v>139</v>
      </c>
      <c r="D230" s="326" t="s">
        <v>138</v>
      </c>
      <c r="E230" s="328" t="s">
        <v>31</v>
      </c>
      <c r="F230" s="346" t="s">
        <v>137</v>
      </c>
      <c r="G230" s="324" t="s">
        <v>381</v>
      </c>
      <c r="H230" s="324"/>
      <c r="I230" s="324"/>
      <c r="J230" s="324" t="s">
        <v>471</v>
      </c>
      <c r="K230" s="324"/>
      <c r="L230" s="324"/>
      <c r="M230" s="324"/>
      <c r="N230" s="324"/>
      <c r="O230" s="324"/>
      <c r="P230" s="324"/>
      <c r="Q230" s="324"/>
      <c r="R230" s="324"/>
      <c r="S230" s="202" t="s">
        <v>382</v>
      </c>
    </row>
    <row r="231" spans="1:19" ht="20.25" customHeight="1" x14ac:dyDescent="0.35">
      <c r="A231" s="314"/>
      <c r="B231" s="318"/>
      <c r="C231" s="314"/>
      <c r="D231" s="327"/>
      <c r="E231" s="329"/>
      <c r="F231" s="347"/>
      <c r="G231" s="74" t="s">
        <v>8</v>
      </c>
      <c r="H231" s="74" t="s">
        <v>9</v>
      </c>
      <c r="I231" s="74" t="s">
        <v>10</v>
      </c>
      <c r="J231" s="74" t="s">
        <v>11</v>
      </c>
      <c r="K231" s="74" t="s">
        <v>12</v>
      </c>
      <c r="L231" s="74" t="s">
        <v>13</v>
      </c>
      <c r="M231" s="74" t="s">
        <v>14</v>
      </c>
      <c r="N231" s="74" t="s">
        <v>15</v>
      </c>
      <c r="O231" s="74" t="s">
        <v>16</v>
      </c>
      <c r="P231" s="74" t="s">
        <v>17</v>
      </c>
      <c r="Q231" s="74" t="s">
        <v>18</v>
      </c>
      <c r="R231" s="74" t="s">
        <v>19</v>
      </c>
      <c r="S231" s="112" t="s">
        <v>383</v>
      </c>
    </row>
    <row r="232" spans="1:19" ht="24" customHeight="1" x14ac:dyDescent="0.35">
      <c r="A232" s="12">
        <v>1</v>
      </c>
      <c r="B232" s="5" t="s">
        <v>115</v>
      </c>
      <c r="C232" s="5" t="s">
        <v>116</v>
      </c>
      <c r="D232" s="27">
        <v>20000</v>
      </c>
      <c r="E232" s="161" t="s">
        <v>108</v>
      </c>
      <c r="F232" s="14" t="s">
        <v>21</v>
      </c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4" t="s">
        <v>416</v>
      </c>
    </row>
    <row r="233" spans="1:19" ht="24" customHeight="1" x14ac:dyDescent="0.35">
      <c r="A233" s="14"/>
      <c r="B233" s="17" t="s">
        <v>117</v>
      </c>
      <c r="C233" s="17" t="s">
        <v>118</v>
      </c>
      <c r="D233" s="27"/>
      <c r="E233" s="162" t="s">
        <v>131</v>
      </c>
      <c r="F233" s="14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4">
        <v>2568</v>
      </c>
    </row>
    <row r="234" spans="1:19" ht="24" customHeight="1" x14ac:dyDescent="0.35">
      <c r="A234" s="14"/>
      <c r="B234" s="17" t="s">
        <v>210</v>
      </c>
      <c r="C234" s="5" t="s">
        <v>151</v>
      </c>
      <c r="D234" s="27"/>
      <c r="E234" s="162" t="s">
        <v>119</v>
      </c>
      <c r="F234" s="14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</row>
    <row r="235" spans="1:19" ht="24" customHeight="1" x14ac:dyDescent="0.35">
      <c r="A235" s="14"/>
      <c r="B235" s="85"/>
      <c r="C235" s="85" t="s">
        <v>149</v>
      </c>
      <c r="D235" s="83"/>
      <c r="E235" s="161" t="s">
        <v>120</v>
      </c>
      <c r="F235" s="52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</row>
    <row r="236" spans="1:19" ht="24" customHeight="1" x14ac:dyDescent="0.35">
      <c r="A236" s="128"/>
      <c r="B236" s="129"/>
      <c r="C236" s="130"/>
      <c r="D236" s="131"/>
      <c r="E236" s="20"/>
      <c r="F236" s="20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21"/>
    </row>
    <row r="237" spans="1:19" ht="24" customHeight="1" x14ac:dyDescent="0.35">
      <c r="A237" s="14">
        <v>2</v>
      </c>
      <c r="B237" s="17" t="s">
        <v>121</v>
      </c>
      <c r="C237" s="5" t="s">
        <v>258</v>
      </c>
      <c r="D237" s="27">
        <v>10000</v>
      </c>
      <c r="E237" s="161" t="s">
        <v>108</v>
      </c>
      <c r="F237" s="14" t="s">
        <v>21</v>
      </c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4" t="s">
        <v>393</v>
      </c>
    </row>
    <row r="238" spans="1:19" ht="24" customHeight="1" x14ac:dyDescent="0.35">
      <c r="A238" s="14"/>
      <c r="B238" s="17" t="s">
        <v>122</v>
      </c>
      <c r="C238" s="5" t="s">
        <v>259</v>
      </c>
      <c r="D238" s="27"/>
      <c r="E238" s="231" t="s">
        <v>131</v>
      </c>
      <c r="F238" s="14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4">
        <v>2568</v>
      </c>
    </row>
    <row r="239" spans="1:19" s="87" customFormat="1" x14ac:dyDescent="0.35">
      <c r="A239" s="14"/>
      <c r="B239" s="5"/>
      <c r="C239" s="5" t="s">
        <v>149</v>
      </c>
      <c r="D239" s="27"/>
      <c r="E239" s="161" t="s">
        <v>123</v>
      </c>
      <c r="F239" s="14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65"/>
    </row>
    <row r="240" spans="1:19" s="87" customFormat="1" x14ac:dyDescent="0.35">
      <c r="A240" s="14"/>
      <c r="B240" s="14"/>
      <c r="C240" s="17"/>
      <c r="D240" s="17"/>
      <c r="E240" s="161" t="s">
        <v>27</v>
      </c>
      <c r="F240" s="14"/>
      <c r="G240" s="14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65"/>
    </row>
    <row r="241" spans="1:19" s="87" customFormat="1" x14ac:dyDescent="0.35">
      <c r="A241" s="14"/>
      <c r="B241" s="14"/>
      <c r="C241" s="17"/>
      <c r="D241" s="17"/>
      <c r="E241" s="14"/>
      <c r="F241" s="14"/>
      <c r="G241" s="14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65"/>
    </row>
    <row r="242" spans="1:19" s="87" customFormat="1" x14ac:dyDescent="0.35">
      <c r="A242" s="95" t="s">
        <v>88</v>
      </c>
      <c r="B242" s="95">
        <v>2</v>
      </c>
      <c r="C242" s="96"/>
      <c r="D242" s="98">
        <f>SUM(D232:D241)</f>
        <v>30000</v>
      </c>
      <c r="E242" s="93"/>
      <c r="F242" s="97"/>
      <c r="G242" s="94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194"/>
    </row>
    <row r="243" spans="1:19" s="87" customFormat="1" x14ac:dyDescent="0.35">
      <c r="E243" s="200"/>
      <c r="F243" s="200"/>
    </row>
    <row r="244" spans="1:19" s="87" customFormat="1" x14ac:dyDescent="0.35">
      <c r="E244" s="200"/>
      <c r="F244" s="200"/>
    </row>
    <row r="245" spans="1:19" s="87" customFormat="1" x14ac:dyDescent="0.35">
      <c r="E245" s="200"/>
      <c r="F245" s="200"/>
    </row>
    <row r="246" spans="1:19" s="87" customFormat="1" x14ac:dyDescent="0.35">
      <c r="E246" s="215"/>
      <c r="F246" s="215"/>
    </row>
    <row r="247" spans="1:19" s="87" customFormat="1" x14ac:dyDescent="0.35">
      <c r="E247" s="215"/>
      <c r="F247" s="215"/>
    </row>
    <row r="248" spans="1:19" s="87" customFormat="1" x14ac:dyDescent="0.35">
      <c r="E248" s="215"/>
      <c r="F248" s="215"/>
    </row>
  </sheetData>
  <mergeCells count="124">
    <mergeCell ref="P114:R114"/>
    <mergeCell ref="A115:R115"/>
    <mergeCell ref="A116:F116"/>
    <mergeCell ref="A118:A119"/>
    <mergeCell ref="B118:B119"/>
    <mergeCell ref="C118:C119"/>
    <mergeCell ref="D118:D119"/>
    <mergeCell ref="E118:E119"/>
    <mergeCell ref="F118:F119"/>
    <mergeCell ref="G118:I118"/>
    <mergeCell ref="J118:R118"/>
    <mergeCell ref="F230:F231"/>
    <mergeCell ref="G230:I230"/>
    <mergeCell ref="J230:R230"/>
    <mergeCell ref="P226:R226"/>
    <mergeCell ref="A227:R227"/>
    <mergeCell ref="A228:F228"/>
    <mergeCell ref="A230:A231"/>
    <mergeCell ref="B230:B231"/>
    <mergeCell ref="C230:C231"/>
    <mergeCell ref="D230:D231"/>
    <mergeCell ref="E230:E231"/>
    <mergeCell ref="F208:F209"/>
    <mergeCell ref="G208:I208"/>
    <mergeCell ref="J208:R208"/>
    <mergeCell ref="G186:I186"/>
    <mergeCell ref="J186:R186"/>
    <mergeCell ref="P204:R204"/>
    <mergeCell ref="A205:R205"/>
    <mergeCell ref="A206:F206"/>
    <mergeCell ref="A208:A209"/>
    <mergeCell ref="B208:B209"/>
    <mergeCell ref="C208:C209"/>
    <mergeCell ref="D208:D209"/>
    <mergeCell ref="E208:E209"/>
    <mergeCell ref="P182:R182"/>
    <mergeCell ref="A183:R183"/>
    <mergeCell ref="A184:F184"/>
    <mergeCell ref="A186:A187"/>
    <mergeCell ref="B186:B187"/>
    <mergeCell ref="C186:C187"/>
    <mergeCell ref="D186:D187"/>
    <mergeCell ref="E186:E187"/>
    <mergeCell ref="F186:F187"/>
    <mergeCell ref="P160:R160"/>
    <mergeCell ref="A161:R161"/>
    <mergeCell ref="A162:F162"/>
    <mergeCell ref="A164:A165"/>
    <mergeCell ref="B164:B165"/>
    <mergeCell ref="C164:C165"/>
    <mergeCell ref="D164:D165"/>
    <mergeCell ref="E164:E165"/>
    <mergeCell ref="F164:F165"/>
    <mergeCell ref="G164:I164"/>
    <mergeCell ref="J164:R164"/>
    <mergeCell ref="A139:R139"/>
    <mergeCell ref="A140:F140"/>
    <mergeCell ref="A142:A143"/>
    <mergeCell ref="B142:B143"/>
    <mergeCell ref="C142:C143"/>
    <mergeCell ref="D142:D143"/>
    <mergeCell ref="E142:E143"/>
    <mergeCell ref="F142:F143"/>
    <mergeCell ref="G142:I142"/>
    <mergeCell ref="J142:R142"/>
    <mergeCell ref="P138:R138"/>
    <mergeCell ref="J50:R50"/>
    <mergeCell ref="P46:R46"/>
    <mergeCell ref="A47:R47"/>
    <mergeCell ref="A48:F48"/>
    <mergeCell ref="A50:A51"/>
    <mergeCell ref="B50:B51"/>
    <mergeCell ref="C50:C51"/>
    <mergeCell ref="D50:D51"/>
    <mergeCell ref="E50:E51"/>
    <mergeCell ref="F50:F51"/>
    <mergeCell ref="G50:I50"/>
    <mergeCell ref="F94:F95"/>
    <mergeCell ref="G94:I94"/>
    <mergeCell ref="J94:R94"/>
    <mergeCell ref="P90:R90"/>
    <mergeCell ref="A91:R91"/>
    <mergeCell ref="A92:F92"/>
    <mergeCell ref="A94:A95"/>
    <mergeCell ref="B94:B95"/>
    <mergeCell ref="C94:C95"/>
    <mergeCell ref="D94:D95"/>
    <mergeCell ref="E94:E95"/>
    <mergeCell ref="G72:I72"/>
    <mergeCell ref="J72:R72"/>
    <mergeCell ref="A72:A73"/>
    <mergeCell ref="B72:B73"/>
    <mergeCell ref="C72:C73"/>
    <mergeCell ref="D72:D73"/>
    <mergeCell ref="E72:E73"/>
    <mergeCell ref="F72:F73"/>
    <mergeCell ref="A24:R24"/>
    <mergeCell ref="A25:F25"/>
    <mergeCell ref="A27:A28"/>
    <mergeCell ref="B27:B28"/>
    <mergeCell ref="C27:C28"/>
    <mergeCell ref="D27:D28"/>
    <mergeCell ref="E27:E28"/>
    <mergeCell ref="F27:F28"/>
    <mergeCell ref="G27:I27"/>
    <mergeCell ref="J27:R27"/>
    <mergeCell ref="P68:R68"/>
    <mergeCell ref="P1:R1"/>
    <mergeCell ref="A2:R2"/>
    <mergeCell ref="A3:R3"/>
    <mergeCell ref="A4:R4"/>
    <mergeCell ref="A69:R69"/>
    <mergeCell ref="A70:F70"/>
    <mergeCell ref="F8:F9"/>
    <mergeCell ref="G8:I8"/>
    <mergeCell ref="J8:R8"/>
    <mergeCell ref="P23:R23"/>
    <mergeCell ref="A5:R5"/>
    <mergeCell ref="A6:F6"/>
    <mergeCell ref="A8:A9"/>
    <mergeCell ref="B8:B9"/>
    <mergeCell ref="C8:C9"/>
    <mergeCell ref="D8:D9"/>
    <mergeCell ref="E8:E9"/>
  </mergeCells>
  <pageMargins left="0.39370078740157483" right="0.39370078740157483" top="0.98425196850393704" bottom="0.39370078740157483" header="0.51181102362204722" footer="0.31496062992125984"/>
  <pageSetup paperSize="9" scale="95" firstPageNumber="16" orientation="landscape" useFirstPageNumber="1" r:id="rId1"/>
  <headerFooter alignWithMargins="0">
    <oddFooter>&amp;L&amp;"TH SarabunPSK,ธรรมดา"&amp;16แผนการดำเนินงาน ประจำปีงบประมาณ พ.ศ.2568&amp;C&amp;"TH SarabunPSK,ธรรมดา"&amp;16&amp;P&amp;R&amp;"TH SarabunPSK,ธรรมดา"&amp;16ยุทธศาสตร์ที่ 5 การพัฒนาและเสริมสร้างศักยภาพทรัพยากรมนุษย์ (ผด.02)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26AB0-F0F3-4E5B-B89F-C63F678E066F}">
  <sheetPr>
    <tabColor rgb="FFC00000"/>
  </sheetPr>
  <dimension ref="A1:S55"/>
  <sheetViews>
    <sheetView view="pageBreakPreview" topLeftCell="A54" zoomScaleNormal="100" zoomScaleSheetLayoutView="100" workbookViewId="0">
      <selection activeCell="D38" sqref="D38"/>
    </sheetView>
  </sheetViews>
  <sheetFormatPr defaultRowHeight="21" x14ac:dyDescent="0.35"/>
  <cols>
    <col min="1" max="1" width="6" style="2" customWidth="1"/>
    <col min="2" max="2" width="23.5703125" style="2" customWidth="1"/>
    <col min="3" max="3" width="32.140625" style="2" customWidth="1"/>
    <col min="4" max="4" width="10.85546875" style="2" customWidth="1"/>
    <col min="5" max="5" width="10.28515625" style="25" customWidth="1"/>
    <col min="6" max="6" width="12.42578125" style="25" customWidth="1"/>
    <col min="7" max="12" width="3.5703125" style="2" customWidth="1"/>
    <col min="13" max="13" width="4" style="2" customWidth="1"/>
    <col min="14" max="18" width="3.5703125" style="2" customWidth="1"/>
    <col min="19" max="19" width="10.85546875" style="2" customWidth="1"/>
    <col min="20" max="16384" width="9.140625" style="2"/>
  </cols>
  <sheetData>
    <row r="1" spans="1:19" ht="25.5" customHeight="1" x14ac:dyDescent="0.35">
      <c r="O1" s="69"/>
      <c r="P1" s="325"/>
      <c r="Q1" s="325"/>
      <c r="R1" s="325"/>
      <c r="S1" s="2" t="s">
        <v>225</v>
      </c>
    </row>
    <row r="2" spans="1:19" x14ac:dyDescent="0.35">
      <c r="A2" s="348" t="s">
        <v>232</v>
      </c>
      <c r="B2" s="348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</row>
    <row r="3" spans="1:19" x14ac:dyDescent="0.35">
      <c r="A3" s="315" t="s">
        <v>470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5"/>
      <c r="R3" s="315"/>
      <c r="S3" s="315"/>
    </row>
    <row r="4" spans="1:19" x14ac:dyDescent="0.35">
      <c r="A4" s="315" t="s">
        <v>3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5"/>
      <c r="R4" s="315"/>
      <c r="S4" s="315"/>
    </row>
    <row r="5" spans="1:19" ht="24" customHeight="1" x14ac:dyDescent="0.35">
      <c r="A5" s="323" t="s">
        <v>261</v>
      </c>
      <c r="B5" s="323"/>
      <c r="C5" s="323"/>
      <c r="D5" s="323"/>
      <c r="E5" s="323"/>
      <c r="F5" s="323"/>
      <c r="G5" s="323"/>
      <c r="H5" s="323"/>
      <c r="I5" s="323"/>
      <c r="J5" s="323"/>
      <c r="K5" s="323"/>
      <c r="L5" s="323"/>
      <c r="M5" s="323"/>
      <c r="N5" s="323"/>
      <c r="O5" s="323"/>
      <c r="P5" s="323"/>
      <c r="Q5" s="323"/>
      <c r="R5" s="323"/>
    </row>
    <row r="6" spans="1:19" ht="24" customHeight="1" x14ac:dyDescent="0.35">
      <c r="A6" s="323" t="s">
        <v>262</v>
      </c>
      <c r="B6" s="323"/>
      <c r="C6" s="323"/>
      <c r="D6" s="323"/>
      <c r="E6" s="323"/>
      <c r="F6" s="323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7"/>
    </row>
    <row r="7" spans="1:19" ht="24" customHeight="1" x14ac:dyDescent="0.35">
      <c r="A7" s="145"/>
      <c r="B7" s="1" t="s">
        <v>257</v>
      </c>
      <c r="C7" s="1"/>
      <c r="D7" s="23"/>
      <c r="E7" s="145"/>
      <c r="F7" s="145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9" ht="24" customHeight="1" x14ac:dyDescent="0.35">
      <c r="A8" s="313" t="s">
        <v>6</v>
      </c>
      <c r="B8" s="316" t="s">
        <v>144</v>
      </c>
      <c r="C8" s="313" t="s">
        <v>139</v>
      </c>
      <c r="D8" s="326" t="s">
        <v>138</v>
      </c>
      <c r="E8" s="328" t="s">
        <v>31</v>
      </c>
      <c r="F8" s="330" t="s">
        <v>137</v>
      </c>
      <c r="G8" s="324" t="s">
        <v>381</v>
      </c>
      <c r="H8" s="324"/>
      <c r="I8" s="324"/>
      <c r="J8" s="324" t="s">
        <v>471</v>
      </c>
      <c r="K8" s="324"/>
      <c r="L8" s="324"/>
      <c r="M8" s="324"/>
      <c r="N8" s="324"/>
      <c r="O8" s="324"/>
      <c r="P8" s="324"/>
      <c r="Q8" s="324"/>
      <c r="R8" s="324"/>
      <c r="S8" s="202" t="s">
        <v>382</v>
      </c>
    </row>
    <row r="9" spans="1:19" ht="21" customHeight="1" x14ac:dyDescent="0.35">
      <c r="A9" s="314"/>
      <c r="B9" s="318"/>
      <c r="C9" s="314"/>
      <c r="D9" s="327"/>
      <c r="E9" s="329"/>
      <c r="F9" s="331"/>
      <c r="G9" s="74" t="s">
        <v>8</v>
      </c>
      <c r="H9" s="74" t="s">
        <v>9</v>
      </c>
      <c r="I9" s="74" t="s">
        <v>10</v>
      </c>
      <c r="J9" s="74" t="s">
        <v>11</v>
      </c>
      <c r="K9" s="74" t="s">
        <v>12</v>
      </c>
      <c r="L9" s="74" t="s">
        <v>13</v>
      </c>
      <c r="M9" s="74" t="s">
        <v>14</v>
      </c>
      <c r="N9" s="74" t="s">
        <v>15</v>
      </c>
      <c r="O9" s="74" t="s">
        <v>16</v>
      </c>
      <c r="P9" s="74" t="s">
        <v>17</v>
      </c>
      <c r="Q9" s="74" t="s">
        <v>18</v>
      </c>
      <c r="R9" s="74" t="s">
        <v>19</v>
      </c>
      <c r="S9" s="112" t="s">
        <v>383</v>
      </c>
    </row>
    <row r="10" spans="1:19" ht="24" customHeight="1" x14ac:dyDescent="0.35">
      <c r="A10" s="52">
        <v>1</v>
      </c>
      <c r="B10" s="44" t="s">
        <v>124</v>
      </c>
      <c r="C10" s="44" t="s">
        <v>125</v>
      </c>
      <c r="D10" s="65">
        <v>10000</v>
      </c>
      <c r="E10" s="68" t="s">
        <v>39</v>
      </c>
      <c r="F10" s="48" t="s">
        <v>21</v>
      </c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218" t="s">
        <v>399</v>
      </c>
    </row>
    <row r="11" spans="1:19" ht="24" customHeight="1" x14ac:dyDescent="0.35">
      <c r="A11" s="14"/>
      <c r="B11" s="44"/>
      <c r="C11" s="44" t="s">
        <v>223</v>
      </c>
      <c r="D11" s="65"/>
      <c r="E11" s="68" t="s">
        <v>108</v>
      </c>
      <c r="F11" s="48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218">
        <v>2567</v>
      </c>
    </row>
    <row r="12" spans="1:19" ht="24" customHeight="1" x14ac:dyDescent="0.35">
      <c r="A12" s="14"/>
      <c r="B12" s="44"/>
      <c r="C12" s="48" t="s">
        <v>146</v>
      </c>
      <c r="D12" s="65"/>
      <c r="E12" s="68" t="s">
        <v>27</v>
      </c>
      <c r="F12" s="48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84"/>
    </row>
    <row r="13" spans="1:19" ht="24" customHeight="1" x14ac:dyDescent="0.35">
      <c r="A13" s="20"/>
      <c r="B13" s="129"/>
      <c r="C13" s="142"/>
      <c r="D13" s="143"/>
      <c r="E13" s="144"/>
      <c r="F13" s="130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21"/>
    </row>
    <row r="14" spans="1:19" ht="24" customHeight="1" x14ac:dyDescent="0.35">
      <c r="A14" s="14">
        <v>2</v>
      </c>
      <c r="B14" s="5" t="s">
        <v>217</v>
      </c>
      <c r="C14" s="5" t="s">
        <v>220</v>
      </c>
      <c r="D14" s="18">
        <v>20000</v>
      </c>
      <c r="E14" s="14" t="s">
        <v>40</v>
      </c>
      <c r="F14" s="14" t="s">
        <v>21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218" t="s">
        <v>415</v>
      </c>
    </row>
    <row r="15" spans="1:19" ht="24" customHeight="1" x14ac:dyDescent="0.35">
      <c r="A15" s="85"/>
      <c r="B15" s="17" t="s">
        <v>153</v>
      </c>
      <c r="C15" s="5" t="s">
        <v>221</v>
      </c>
      <c r="D15" s="18"/>
      <c r="E15" s="14" t="s">
        <v>41</v>
      </c>
      <c r="F15" s="14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218">
        <v>2568</v>
      </c>
    </row>
    <row r="16" spans="1:19" ht="24" customHeight="1" x14ac:dyDescent="0.35">
      <c r="A16" s="80"/>
      <c r="B16" s="17"/>
      <c r="C16" s="5" t="s">
        <v>222</v>
      </c>
      <c r="D16" s="18"/>
      <c r="E16" s="14"/>
      <c r="F16" s="14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84"/>
    </row>
    <row r="17" spans="1:19" ht="24" customHeight="1" x14ac:dyDescent="0.35">
      <c r="A17" s="14"/>
      <c r="B17" s="17"/>
      <c r="C17" s="17" t="s">
        <v>146</v>
      </c>
      <c r="D17" s="18"/>
      <c r="E17" s="14"/>
      <c r="F17" s="14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84"/>
    </row>
    <row r="18" spans="1:19" ht="24" customHeight="1" x14ac:dyDescent="0.35">
      <c r="A18" s="89"/>
      <c r="B18" s="20"/>
      <c r="C18" s="21"/>
      <c r="D18" s="21"/>
      <c r="E18" s="22"/>
      <c r="F18" s="20"/>
      <c r="G18" s="20"/>
      <c r="H18" s="21"/>
      <c r="I18" s="21"/>
      <c r="J18" s="21"/>
      <c r="K18" s="21"/>
      <c r="L18" s="21"/>
      <c r="M18" s="21"/>
      <c r="N18" s="21"/>
      <c r="O18" s="62"/>
      <c r="P18" s="21"/>
      <c r="Q18" s="21"/>
      <c r="R18" s="21"/>
      <c r="S18" s="21"/>
    </row>
    <row r="19" spans="1:19" ht="24" customHeight="1" x14ac:dyDescent="0.35">
      <c r="A19" s="45"/>
      <c r="B19" s="45"/>
      <c r="C19" s="45"/>
      <c r="D19" s="155"/>
      <c r="E19" s="45"/>
      <c r="F19" s="72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</row>
    <row r="20" spans="1:19" ht="24" customHeight="1" x14ac:dyDescent="0.35">
      <c r="D20" s="153"/>
      <c r="E20" s="2"/>
      <c r="F20" s="40"/>
    </row>
    <row r="21" spans="1:19" ht="24" customHeight="1" x14ac:dyDescent="0.35">
      <c r="D21" s="153"/>
      <c r="E21" s="2"/>
      <c r="F21" s="40"/>
    </row>
    <row r="22" spans="1:19" ht="24" customHeight="1" x14ac:dyDescent="0.35">
      <c r="D22" s="153"/>
      <c r="E22" s="2"/>
      <c r="F22" s="40"/>
    </row>
    <row r="23" spans="1:19" ht="24" customHeight="1" x14ac:dyDescent="0.35">
      <c r="D23" s="153"/>
      <c r="E23" s="2"/>
      <c r="F23" s="40"/>
      <c r="P23" s="325"/>
      <c r="Q23" s="325"/>
      <c r="R23" s="325"/>
      <c r="S23" s="2" t="s">
        <v>225</v>
      </c>
    </row>
    <row r="24" spans="1:19" ht="24" customHeight="1" x14ac:dyDescent="0.35">
      <c r="A24" s="323" t="s">
        <v>261</v>
      </c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3"/>
      <c r="M24" s="323"/>
      <c r="N24" s="323"/>
      <c r="O24" s="323"/>
      <c r="P24" s="323"/>
      <c r="Q24" s="323"/>
      <c r="R24" s="323"/>
    </row>
    <row r="25" spans="1:19" ht="24" customHeight="1" x14ac:dyDescent="0.35">
      <c r="A25" s="323" t="s">
        <v>262</v>
      </c>
      <c r="B25" s="323"/>
      <c r="C25" s="323"/>
      <c r="D25" s="323"/>
      <c r="E25" s="323"/>
      <c r="F25" s="323"/>
      <c r="G25" s="147"/>
      <c r="H25" s="147"/>
      <c r="I25" s="147"/>
      <c r="J25" s="147"/>
      <c r="K25" s="147"/>
      <c r="L25" s="147"/>
      <c r="M25" s="147"/>
      <c r="N25" s="147"/>
      <c r="O25" s="147"/>
      <c r="P25" s="147"/>
      <c r="Q25" s="147"/>
      <c r="R25" s="147"/>
    </row>
    <row r="26" spans="1:19" ht="24" customHeight="1" x14ac:dyDescent="0.35">
      <c r="A26" s="145"/>
      <c r="B26" s="1" t="s">
        <v>257</v>
      </c>
      <c r="C26" s="1"/>
      <c r="D26" s="23"/>
      <c r="E26" s="145"/>
      <c r="F26" s="145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9" ht="24" customHeight="1" x14ac:dyDescent="0.35">
      <c r="A27" s="313" t="s">
        <v>6</v>
      </c>
      <c r="B27" s="316" t="s">
        <v>144</v>
      </c>
      <c r="C27" s="313" t="s">
        <v>139</v>
      </c>
      <c r="D27" s="326" t="s">
        <v>138</v>
      </c>
      <c r="E27" s="328" t="s">
        <v>31</v>
      </c>
      <c r="F27" s="330" t="s">
        <v>137</v>
      </c>
      <c r="G27" s="324" t="s">
        <v>381</v>
      </c>
      <c r="H27" s="324"/>
      <c r="I27" s="324"/>
      <c r="J27" s="324" t="s">
        <v>471</v>
      </c>
      <c r="K27" s="324"/>
      <c r="L27" s="324"/>
      <c r="M27" s="324"/>
      <c r="N27" s="324"/>
      <c r="O27" s="324"/>
      <c r="P27" s="324"/>
      <c r="Q27" s="324"/>
      <c r="R27" s="324"/>
      <c r="S27" s="202" t="s">
        <v>382</v>
      </c>
    </row>
    <row r="28" spans="1:19" ht="21" customHeight="1" x14ac:dyDescent="0.35">
      <c r="A28" s="314"/>
      <c r="B28" s="318"/>
      <c r="C28" s="314"/>
      <c r="D28" s="327"/>
      <c r="E28" s="329"/>
      <c r="F28" s="331"/>
      <c r="G28" s="74" t="s">
        <v>8</v>
      </c>
      <c r="H28" s="74" t="s">
        <v>9</v>
      </c>
      <c r="I28" s="74" t="s">
        <v>10</v>
      </c>
      <c r="J28" s="74" t="s">
        <v>11</v>
      </c>
      <c r="K28" s="74" t="s">
        <v>12</v>
      </c>
      <c r="L28" s="74" t="s">
        <v>13</v>
      </c>
      <c r="M28" s="74" t="s">
        <v>14</v>
      </c>
      <c r="N28" s="74" t="s">
        <v>15</v>
      </c>
      <c r="O28" s="74" t="s">
        <v>16</v>
      </c>
      <c r="P28" s="74" t="s">
        <v>17</v>
      </c>
      <c r="Q28" s="74" t="s">
        <v>18</v>
      </c>
      <c r="R28" s="74" t="s">
        <v>19</v>
      </c>
      <c r="S28" s="112" t="s">
        <v>383</v>
      </c>
    </row>
    <row r="29" spans="1:19" ht="24" customHeight="1" x14ac:dyDescent="0.35">
      <c r="A29" s="14">
        <v>3</v>
      </c>
      <c r="B29" s="15" t="s">
        <v>435</v>
      </c>
      <c r="C29" s="44" t="s">
        <v>66</v>
      </c>
      <c r="D29" s="18">
        <v>70000</v>
      </c>
      <c r="E29" s="4" t="s">
        <v>108</v>
      </c>
      <c r="F29" s="14" t="s">
        <v>21</v>
      </c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218" t="s">
        <v>385</v>
      </c>
    </row>
    <row r="30" spans="1:19" ht="24" customHeight="1" x14ac:dyDescent="0.35">
      <c r="A30" s="14"/>
      <c r="B30" s="15" t="s">
        <v>436</v>
      </c>
      <c r="C30" s="44" t="s">
        <v>218</v>
      </c>
      <c r="D30" s="18"/>
      <c r="E30" s="4" t="s">
        <v>27</v>
      </c>
      <c r="F30" s="14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218">
        <v>2568</v>
      </c>
    </row>
    <row r="31" spans="1:19" ht="24" customHeight="1" x14ac:dyDescent="0.35">
      <c r="A31" s="14"/>
      <c r="B31" s="15"/>
      <c r="C31" s="48" t="s">
        <v>219</v>
      </c>
      <c r="D31" s="18"/>
      <c r="E31" s="4"/>
      <c r="F31" s="14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84"/>
    </row>
    <row r="32" spans="1:19" ht="24" customHeight="1" x14ac:dyDescent="0.35">
      <c r="A32" s="21"/>
      <c r="B32" s="21"/>
      <c r="C32" s="21"/>
      <c r="D32" s="120"/>
      <c r="E32" s="89"/>
      <c r="F32" s="37"/>
      <c r="G32" s="21"/>
      <c r="H32" s="20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</row>
    <row r="33" spans="1:19" ht="24" customHeight="1" x14ac:dyDescent="0.35">
      <c r="A33" s="14">
        <v>4</v>
      </c>
      <c r="B33" s="17" t="s">
        <v>54</v>
      </c>
      <c r="C33" s="8" t="s">
        <v>67</v>
      </c>
      <c r="D33" s="35">
        <v>5000</v>
      </c>
      <c r="E33" s="14" t="s">
        <v>40</v>
      </c>
      <c r="F33" s="14" t="s">
        <v>21</v>
      </c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218" t="s">
        <v>458</v>
      </c>
    </row>
    <row r="34" spans="1:19" ht="24" customHeight="1" x14ac:dyDescent="0.35">
      <c r="A34" s="14"/>
      <c r="B34" s="17"/>
      <c r="C34" s="8" t="s">
        <v>224</v>
      </c>
      <c r="D34" s="19"/>
      <c r="E34" s="14" t="s">
        <v>41</v>
      </c>
      <c r="F34" s="14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218">
        <v>2567</v>
      </c>
    </row>
    <row r="35" spans="1:19" ht="24" customHeight="1" x14ac:dyDescent="0.35">
      <c r="A35" s="48"/>
      <c r="B35" s="44"/>
      <c r="C35" s="224" t="s">
        <v>146</v>
      </c>
      <c r="D35" s="65"/>
      <c r="E35" s="68"/>
      <c r="F35" s="48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84"/>
    </row>
    <row r="36" spans="1:19" ht="24" customHeight="1" x14ac:dyDescent="0.35">
      <c r="A36" s="48"/>
      <c r="B36" s="44"/>
      <c r="C36" s="17"/>
      <c r="D36" s="65"/>
      <c r="E36" s="64"/>
      <c r="F36" s="48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84"/>
    </row>
    <row r="37" spans="1:19" ht="24" customHeight="1" x14ac:dyDescent="0.35">
      <c r="A37" s="95" t="s">
        <v>88</v>
      </c>
      <c r="B37" s="95">
        <v>4</v>
      </c>
      <c r="C37" s="96"/>
      <c r="D37" s="98">
        <f>SUM(D10:D35)</f>
        <v>105000</v>
      </c>
      <c r="E37" s="93"/>
      <c r="F37" s="97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</row>
    <row r="38" spans="1:19" ht="24" customHeight="1" x14ac:dyDescent="0.35">
      <c r="A38" s="45"/>
      <c r="B38" s="45"/>
      <c r="C38" s="45"/>
      <c r="D38" s="155"/>
      <c r="E38" s="45"/>
      <c r="F38" s="72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</row>
    <row r="39" spans="1:19" ht="24" customHeight="1" x14ac:dyDescent="0.35">
      <c r="A39" s="10"/>
      <c r="B39" s="8"/>
      <c r="C39" s="9"/>
      <c r="D39" s="32"/>
      <c r="E39" s="10"/>
      <c r="F39" s="10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</row>
    <row r="40" spans="1:19" ht="24" customHeight="1" x14ac:dyDescent="0.35">
      <c r="A40" s="9"/>
      <c r="B40" s="9"/>
      <c r="C40" s="9"/>
      <c r="D40" s="154"/>
      <c r="E40" s="10"/>
      <c r="F40" s="92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9" ht="24" customHeight="1" x14ac:dyDescent="0.35">
      <c r="A41" s="9"/>
      <c r="B41" s="9"/>
      <c r="C41" s="9"/>
      <c r="D41" s="154"/>
      <c r="E41" s="10"/>
      <c r="F41" s="10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9" ht="24" customHeight="1" x14ac:dyDescent="0.35">
      <c r="A42" s="9"/>
      <c r="B42" s="9"/>
      <c r="C42" s="8"/>
      <c r="D42" s="154"/>
      <c r="E42" s="10"/>
      <c r="F42" s="10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9" ht="24" customHeight="1" x14ac:dyDescent="0.35">
      <c r="A43" s="9"/>
      <c r="B43" s="9"/>
      <c r="C43" s="8"/>
      <c r="D43" s="154"/>
      <c r="E43" s="10"/>
      <c r="F43" s="10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</row>
    <row r="44" spans="1:19" ht="24" customHeight="1" x14ac:dyDescent="0.35">
      <c r="A44" s="9"/>
      <c r="B44" s="9"/>
      <c r="C44" s="8"/>
      <c r="D44" s="154"/>
      <c r="E44" s="9"/>
      <c r="F44" s="38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</row>
    <row r="45" spans="1:19" ht="24" customHeight="1" x14ac:dyDescent="0.35">
      <c r="A45" s="9"/>
      <c r="B45" s="9"/>
      <c r="C45" s="8"/>
      <c r="D45" s="154"/>
      <c r="E45" s="9"/>
      <c r="F45" s="38"/>
      <c r="G45" s="9"/>
      <c r="H45" s="9"/>
      <c r="I45" s="9"/>
      <c r="J45" s="9"/>
      <c r="K45" s="9"/>
      <c r="L45" s="9"/>
      <c r="M45" s="9"/>
      <c r="N45" s="9"/>
      <c r="O45" s="9"/>
      <c r="P45" s="325"/>
      <c r="Q45" s="325"/>
      <c r="R45" s="325"/>
      <c r="S45" s="2" t="s">
        <v>225</v>
      </c>
    </row>
    <row r="46" spans="1:19" ht="24" customHeight="1" x14ac:dyDescent="0.35">
      <c r="A46" s="323" t="s">
        <v>261</v>
      </c>
      <c r="B46" s="323"/>
      <c r="C46" s="323"/>
      <c r="D46" s="323"/>
      <c r="E46" s="323"/>
      <c r="F46" s="323"/>
      <c r="G46" s="323"/>
      <c r="H46" s="323"/>
      <c r="I46" s="323"/>
      <c r="J46" s="323"/>
      <c r="K46" s="323"/>
      <c r="L46" s="323"/>
      <c r="M46" s="323"/>
      <c r="N46" s="323"/>
      <c r="O46" s="323"/>
      <c r="P46" s="323"/>
      <c r="Q46" s="323"/>
      <c r="R46" s="323"/>
    </row>
    <row r="47" spans="1:19" ht="24" customHeight="1" x14ac:dyDescent="0.35">
      <c r="A47" s="323" t="s">
        <v>266</v>
      </c>
      <c r="B47" s="323"/>
      <c r="C47" s="323"/>
      <c r="D47" s="323"/>
      <c r="E47" s="323"/>
      <c r="F47" s="323"/>
      <c r="G47" s="147"/>
      <c r="H47" s="147"/>
      <c r="I47" s="147"/>
      <c r="J47" s="147"/>
      <c r="K47" s="147"/>
      <c r="L47" s="147"/>
      <c r="M47" s="147"/>
      <c r="N47" s="147"/>
      <c r="O47" s="147"/>
      <c r="P47" s="147"/>
      <c r="Q47" s="147"/>
      <c r="R47" s="147"/>
    </row>
    <row r="48" spans="1:19" ht="24" customHeight="1" x14ac:dyDescent="0.35">
      <c r="A48" s="145"/>
      <c r="B48" s="1" t="s">
        <v>257</v>
      </c>
      <c r="C48" s="1"/>
      <c r="D48" s="23"/>
      <c r="E48" s="145"/>
      <c r="F48" s="145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9" ht="24" customHeight="1" x14ac:dyDescent="0.35">
      <c r="A49" s="313" t="s">
        <v>6</v>
      </c>
      <c r="B49" s="316" t="s">
        <v>144</v>
      </c>
      <c r="C49" s="313" t="s">
        <v>139</v>
      </c>
      <c r="D49" s="326" t="s">
        <v>138</v>
      </c>
      <c r="E49" s="328" t="s">
        <v>31</v>
      </c>
      <c r="F49" s="330" t="s">
        <v>137</v>
      </c>
      <c r="G49" s="324" t="s">
        <v>381</v>
      </c>
      <c r="H49" s="324"/>
      <c r="I49" s="324"/>
      <c r="J49" s="324" t="s">
        <v>471</v>
      </c>
      <c r="K49" s="324"/>
      <c r="L49" s="324"/>
      <c r="M49" s="324"/>
      <c r="N49" s="324"/>
      <c r="O49" s="324"/>
      <c r="P49" s="324"/>
      <c r="Q49" s="324"/>
      <c r="R49" s="324"/>
      <c r="S49" s="202" t="s">
        <v>382</v>
      </c>
    </row>
    <row r="50" spans="1:19" ht="21" customHeight="1" x14ac:dyDescent="0.35">
      <c r="A50" s="314"/>
      <c r="B50" s="318"/>
      <c r="C50" s="314"/>
      <c r="D50" s="327"/>
      <c r="E50" s="329"/>
      <c r="F50" s="331"/>
      <c r="G50" s="74" t="s">
        <v>8</v>
      </c>
      <c r="H50" s="74" t="s">
        <v>9</v>
      </c>
      <c r="I50" s="74" t="s">
        <v>10</v>
      </c>
      <c r="J50" s="74" t="s">
        <v>11</v>
      </c>
      <c r="K50" s="74" t="s">
        <v>12</v>
      </c>
      <c r="L50" s="74" t="s">
        <v>13</v>
      </c>
      <c r="M50" s="74" t="s">
        <v>14</v>
      </c>
      <c r="N50" s="74" t="s">
        <v>15</v>
      </c>
      <c r="O50" s="74" t="s">
        <v>16</v>
      </c>
      <c r="P50" s="74" t="s">
        <v>17</v>
      </c>
      <c r="Q50" s="74" t="s">
        <v>18</v>
      </c>
      <c r="R50" s="74" t="s">
        <v>19</v>
      </c>
      <c r="S50" s="112" t="s">
        <v>383</v>
      </c>
    </row>
    <row r="51" spans="1:19" ht="24" customHeight="1" x14ac:dyDescent="0.35">
      <c r="A51" s="12">
        <v>1</v>
      </c>
      <c r="B51" s="59" t="s">
        <v>263</v>
      </c>
      <c r="C51" s="9" t="s">
        <v>264</v>
      </c>
      <c r="D51" s="34">
        <v>5000</v>
      </c>
      <c r="E51" s="14" t="s">
        <v>40</v>
      </c>
      <c r="F51" s="14" t="s">
        <v>21</v>
      </c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4" t="s">
        <v>397</v>
      </c>
    </row>
    <row r="52" spans="1:19" ht="24" customHeight="1" x14ac:dyDescent="0.35">
      <c r="A52" s="17"/>
      <c r="B52" s="17"/>
      <c r="C52" s="232" t="s">
        <v>265</v>
      </c>
      <c r="D52" s="28"/>
      <c r="E52" s="14" t="s">
        <v>41</v>
      </c>
      <c r="F52" s="14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4">
        <v>2568</v>
      </c>
    </row>
    <row r="53" spans="1:19" ht="24" customHeight="1" x14ac:dyDescent="0.35">
      <c r="A53" s="17"/>
      <c r="B53" s="17"/>
      <c r="C53" s="44" t="s">
        <v>146</v>
      </c>
      <c r="D53" s="28"/>
      <c r="E53" s="29"/>
      <c r="F53" s="14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</row>
    <row r="54" spans="1:19" ht="24" customHeight="1" x14ac:dyDescent="0.35">
      <c r="A54" s="17"/>
      <c r="B54" s="17"/>
      <c r="C54" s="5"/>
      <c r="D54" s="28"/>
      <c r="E54" s="14"/>
      <c r="F54" s="14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</row>
    <row r="55" spans="1:19" ht="24" customHeight="1" x14ac:dyDescent="0.35">
      <c r="A55" s="95" t="s">
        <v>88</v>
      </c>
      <c r="B55" s="95">
        <v>1</v>
      </c>
      <c r="C55" s="96"/>
      <c r="D55" s="98">
        <f>D51</f>
        <v>5000</v>
      </c>
      <c r="E55" s="93"/>
      <c r="F55" s="97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</row>
  </sheetData>
  <mergeCells count="36">
    <mergeCell ref="F8:F9"/>
    <mergeCell ref="P1:R1"/>
    <mergeCell ref="A5:R5"/>
    <mergeCell ref="A6:F6"/>
    <mergeCell ref="A2:S2"/>
    <mergeCell ref="A3:S3"/>
    <mergeCell ref="A4:S4"/>
    <mergeCell ref="A47:F47"/>
    <mergeCell ref="G8:I8"/>
    <mergeCell ref="J8:R8"/>
    <mergeCell ref="P23:R23"/>
    <mergeCell ref="A24:R24"/>
    <mergeCell ref="A25:F25"/>
    <mergeCell ref="A27:A28"/>
    <mergeCell ref="B27:B28"/>
    <mergeCell ref="C27:C28"/>
    <mergeCell ref="D27:D28"/>
    <mergeCell ref="E27:E28"/>
    <mergeCell ref="A8:A9"/>
    <mergeCell ref="B8:B9"/>
    <mergeCell ref="C8:C9"/>
    <mergeCell ref="D8:D9"/>
    <mergeCell ref="E8:E9"/>
    <mergeCell ref="F27:F28"/>
    <mergeCell ref="G27:I27"/>
    <mergeCell ref="J27:R27"/>
    <mergeCell ref="P45:R45"/>
    <mergeCell ref="A46:R46"/>
    <mergeCell ref="G49:I49"/>
    <mergeCell ref="J49:R49"/>
    <mergeCell ref="A49:A50"/>
    <mergeCell ref="B49:B50"/>
    <mergeCell ref="C49:C50"/>
    <mergeCell ref="D49:D50"/>
    <mergeCell ref="E49:E50"/>
    <mergeCell ref="F49:F50"/>
  </mergeCells>
  <pageMargins left="0.39370078740157483" right="0.39370078740157483" top="0.98425196850393704" bottom="0.39370078740157483" header="0.51181102362204722" footer="0.31496062992125984"/>
  <pageSetup paperSize="9" scale="95" firstPageNumber="27" orientation="landscape" useFirstPageNumber="1" r:id="rId1"/>
  <headerFooter alignWithMargins="0">
    <oddFooter>&amp;L&amp;"TH SarabunPSK,ธรรมดา"&amp;15แผนการดำเนินงาน ประจำปีงบประมาณ พ.ศ.2568&amp;C&amp;"TH SarabunPSK,ธรรมดา"&amp;16&amp;P&amp;R&amp;"TH SarabunPSK,ธรรมดา"&amp;15ยุทธศาสตร์ที่ 6 การส่งเสริม ศาสนา ศิลปะ ประเพณีวัฒนธรรมและภูมิปัญญาท้องถิ่น (ผด.02)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A98C8-7FEF-4441-8D8E-A368371ECFE8}">
  <sheetPr>
    <tabColor rgb="FFC00000"/>
  </sheetPr>
  <dimension ref="A1:S42"/>
  <sheetViews>
    <sheetView view="pageBreakPreview" topLeftCell="A27" zoomScaleNormal="100" zoomScaleSheetLayoutView="100" workbookViewId="0">
      <selection activeCell="Q44" sqref="Q44"/>
    </sheetView>
  </sheetViews>
  <sheetFormatPr defaultRowHeight="21" x14ac:dyDescent="0.35"/>
  <cols>
    <col min="1" max="1" width="6" style="2" customWidth="1"/>
    <col min="2" max="2" width="24.140625" style="2" customWidth="1"/>
    <col min="3" max="3" width="31.28515625" style="2" customWidth="1"/>
    <col min="4" max="4" width="10.85546875" style="2" customWidth="1"/>
    <col min="5" max="5" width="10.85546875" style="25" customWidth="1"/>
    <col min="6" max="6" width="12.42578125" style="25" customWidth="1"/>
    <col min="7" max="12" width="3.5703125" style="2" customWidth="1"/>
    <col min="13" max="13" width="4" style="2" customWidth="1"/>
    <col min="14" max="18" width="3.5703125" style="2" customWidth="1"/>
    <col min="19" max="19" width="10.28515625" style="2" customWidth="1"/>
    <col min="20" max="16384" width="9.140625" style="2"/>
  </cols>
  <sheetData>
    <row r="1" spans="1:19" ht="26.25" customHeight="1" x14ac:dyDescent="0.35">
      <c r="O1" s="69"/>
      <c r="P1" s="325"/>
      <c r="Q1" s="325"/>
      <c r="R1" s="325"/>
      <c r="S1" s="2" t="s">
        <v>225</v>
      </c>
    </row>
    <row r="2" spans="1:19" x14ac:dyDescent="0.35">
      <c r="A2" s="348" t="s">
        <v>232</v>
      </c>
      <c r="B2" s="348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</row>
    <row r="3" spans="1:19" x14ac:dyDescent="0.35">
      <c r="A3" s="315" t="s">
        <v>470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5"/>
      <c r="R3" s="315"/>
      <c r="S3" s="315"/>
    </row>
    <row r="4" spans="1:19" x14ac:dyDescent="0.35">
      <c r="A4" s="315" t="s">
        <v>3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5"/>
      <c r="R4" s="315"/>
      <c r="S4" s="315"/>
    </row>
    <row r="5" spans="1:19" ht="24" customHeight="1" x14ac:dyDescent="0.35">
      <c r="A5" s="323" t="s">
        <v>358</v>
      </c>
      <c r="B5" s="323"/>
      <c r="C5" s="323"/>
      <c r="D5" s="323"/>
      <c r="E5" s="323"/>
      <c r="F5" s="323"/>
      <c r="G5" s="323"/>
      <c r="H5" s="323"/>
      <c r="I5" s="323"/>
      <c r="J5" s="323"/>
      <c r="K5" s="323"/>
      <c r="L5" s="323"/>
      <c r="M5" s="323"/>
      <c r="N5" s="323"/>
      <c r="O5" s="323"/>
      <c r="P5" s="323"/>
      <c r="Q5" s="323"/>
      <c r="R5" s="323"/>
    </row>
    <row r="6" spans="1:19" ht="24" customHeight="1" x14ac:dyDescent="0.35">
      <c r="A6" s="323" t="s">
        <v>267</v>
      </c>
      <c r="B6" s="323"/>
      <c r="C6" s="323"/>
      <c r="D6" s="323"/>
      <c r="E6" s="323"/>
      <c r="F6" s="323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7"/>
    </row>
    <row r="7" spans="1:19" ht="24" customHeight="1" x14ac:dyDescent="0.35">
      <c r="A7" s="145"/>
      <c r="B7" s="1" t="s">
        <v>522</v>
      </c>
      <c r="C7" s="1"/>
      <c r="D7" s="23"/>
      <c r="E7" s="145"/>
      <c r="F7" s="145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9" ht="24" customHeight="1" x14ac:dyDescent="0.35">
      <c r="A8" s="313" t="s">
        <v>6</v>
      </c>
      <c r="B8" s="316" t="s">
        <v>144</v>
      </c>
      <c r="C8" s="313" t="s">
        <v>139</v>
      </c>
      <c r="D8" s="326" t="s">
        <v>138</v>
      </c>
      <c r="E8" s="328" t="s">
        <v>31</v>
      </c>
      <c r="F8" s="330" t="s">
        <v>137</v>
      </c>
      <c r="G8" s="324" t="s">
        <v>381</v>
      </c>
      <c r="H8" s="324"/>
      <c r="I8" s="324"/>
      <c r="J8" s="324" t="s">
        <v>471</v>
      </c>
      <c r="K8" s="324"/>
      <c r="L8" s="324"/>
      <c r="M8" s="324"/>
      <c r="N8" s="324"/>
      <c r="O8" s="324"/>
      <c r="P8" s="324"/>
      <c r="Q8" s="324"/>
      <c r="R8" s="324"/>
      <c r="S8" s="202" t="s">
        <v>382</v>
      </c>
    </row>
    <row r="9" spans="1:19" ht="21" customHeight="1" x14ac:dyDescent="0.35">
      <c r="A9" s="314"/>
      <c r="B9" s="318"/>
      <c r="C9" s="314"/>
      <c r="D9" s="327"/>
      <c r="E9" s="329"/>
      <c r="F9" s="331"/>
      <c r="G9" s="74" t="s">
        <v>8</v>
      </c>
      <c r="H9" s="74" t="s">
        <v>9</v>
      </c>
      <c r="I9" s="74" t="s">
        <v>10</v>
      </c>
      <c r="J9" s="74" t="s">
        <v>11</v>
      </c>
      <c r="K9" s="74" t="s">
        <v>12</v>
      </c>
      <c r="L9" s="74" t="s">
        <v>13</v>
      </c>
      <c r="M9" s="74" t="s">
        <v>14</v>
      </c>
      <c r="N9" s="74" t="s">
        <v>15</v>
      </c>
      <c r="O9" s="74" t="s">
        <v>16</v>
      </c>
      <c r="P9" s="74" t="s">
        <v>17</v>
      </c>
      <c r="Q9" s="74" t="s">
        <v>18</v>
      </c>
      <c r="R9" s="74" t="s">
        <v>19</v>
      </c>
      <c r="S9" s="112" t="s">
        <v>383</v>
      </c>
    </row>
    <row r="10" spans="1:19" ht="24" customHeight="1" x14ac:dyDescent="0.35">
      <c r="A10" s="3">
        <v>1</v>
      </c>
      <c r="B10" s="44" t="s">
        <v>126</v>
      </c>
      <c r="C10" s="5" t="s">
        <v>42</v>
      </c>
      <c r="D10" s="43">
        <v>182760</v>
      </c>
      <c r="E10" s="63" t="s">
        <v>32</v>
      </c>
      <c r="F10" s="43" t="s">
        <v>35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2" t="s">
        <v>393</v>
      </c>
    </row>
    <row r="11" spans="1:19" ht="24" customHeight="1" x14ac:dyDescent="0.35">
      <c r="A11" s="3"/>
      <c r="B11" s="44" t="s">
        <v>77</v>
      </c>
      <c r="C11" s="17" t="s">
        <v>46</v>
      </c>
      <c r="D11" s="71"/>
      <c r="E11" s="6" t="s">
        <v>30</v>
      </c>
      <c r="F11" s="4" t="s">
        <v>36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4">
        <v>2568</v>
      </c>
    </row>
    <row r="12" spans="1:19" ht="24" customHeight="1" x14ac:dyDescent="0.35">
      <c r="A12" s="3"/>
      <c r="B12" s="3"/>
      <c r="C12" s="17" t="s">
        <v>49</v>
      </c>
      <c r="D12" s="71"/>
      <c r="E12" s="80"/>
      <c r="F12" s="80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4"/>
    </row>
    <row r="13" spans="1:19" ht="24" customHeight="1" x14ac:dyDescent="0.35">
      <c r="A13" s="3"/>
      <c r="B13" s="3"/>
      <c r="C13" s="17" t="s">
        <v>78</v>
      </c>
      <c r="D13" s="71"/>
      <c r="E13" s="80"/>
      <c r="F13" s="80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4"/>
    </row>
    <row r="14" spans="1:19" ht="10.5" customHeight="1" x14ac:dyDescent="0.35">
      <c r="A14" s="133"/>
      <c r="B14" s="133"/>
      <c r="C14" s="7"/>
      <c r="D14" s="134"/>
      <c r="E14" s="146"/>
      <c r="F14" s="146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0"/>
    </row>
    <row r="15" spans="1:19" ht="24" customHeight="1" x14ac:dyDescent="0.35">
      <c r="A15" s="4">
        <v>2</v>
      </c>
      <c r="B15" s="17" t="s">
        <v>45</v>
      </c>
      <c r="C15" s="5" t="s">
        <v>42</v>
      </c>
      <c r="D15" s="43">
        <v>1756440</v>
      </c>
      <c r="E15" s="63" t="s">
        <v>32</v>
      </c>
      <c r="F15" s="43" t="s">
        <v>35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4" t="s">
        <v>393</v>
      </c>
    </row>
    <row r="16" spans="1:19" ht="24" customHeight="1" x14ac:dyDescent="0.35">
      <c r="A16" s="4"/>
      <c r="B16" s="5" t="s">
        <v>127</v>
      </c>
      <c r="C16" s="17" t="s">
        <v>46</v>
      </c>
      <c r="D16" s="33"/>
      <c r="E16" s="6" t="s">
        <v>30</v>
      </c>
      <c r="F16" s="4" t="s">
        <v>36</v>
      </c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4">
        <v>2568</v>
      </c>
    </row>
    <row r="17" spans="1:19" ht="24" customHeight="1" x14ac:dyDescent="0.35">
      <c r="A17" s="4"/>
      <c r="B17" s="3"/>
      <c r="C17" s="17" t="s">
        <v>47</v>
      </c>
      <c r="D17" s="80"/>
      <c r="E17" s="80"/>
      <c r="F17" s="80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4"/>
    </row>
    <row r="18" spans="1:19" ht="24" customHeight="1" x14ac:dyDescent="0.35">
      <c r="A18" s="3"/>
      <c r="B18" s="3"/>
      <c r="C18" s="17" t="s">
        <v>48</v>
      </c>
      <c r="D18" s="80"/>
      <c r="E18" s="80"/>
      <c r="F18" s="80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4"/>
    </row>
    <row r="19" spans="1:19" ht="24" customHeight="1" x14ac:dyDescent="0.35">
      <c r="A19" s="3"/>
      <c r="B19" s="3"/>
      <c r="C19" s="17" t="s">
        <v>268</v>
      </c>
      <c r="D19" s="80"/>
      <c r="E19" s="80"/>
      <c r="F19" s="80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4"/>
    </row>
    <row r="20" spans="1:19" ht="11.25" customHeight="1" x14ac:dyDescent="0.35">
      <c r="A20" s="135"/>
      <c r="B20" s="135"/>
      <c r="C20" s="135"/>
      <c r="D20" s="135"/>
      <c r="E20" s="136"/>
      <c r="F20" s="136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20"/>
    </row>
    <row r="21" spans="1:19" ht="24" customHeight="1" x14ac:dyDescent="0.35">
      <c r="A21" s="4">
        <v>3</v>
      </c>
      <c r="B21" s="5" t="s">
        <v>128</v>
      </c>
      <c r="C21" s="5" t="s">
        <v>79</v>
      </c>
      <c r="D21" s="43">
        <v>600000</v>
      </c>
      <c r="E21" s="195" t="s">
        <v>376</v>
      </c>
      <c r="F21" s="43" t="s">
        <v>35</v>
      </c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4" t="s">
        <v>393</v>
      </c>
    </row>
    <row r="22" spans="1:19" x14ac:dyDescent="0.35">
      <c r="A22" s="4"/>
      <c r="B22" s="5"/>
      <c r="C22" s="5" t="s">
        <v>34</v>
      </c>
      <c r="D22" s="43"/>
      <c r="E22" s="4" t="s">
        <v>377</v>
      </c>
      <c r="F22" s="4" t="s">
        <v>36</v>
      </c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4">
        <v>2568</v>
      </c>
    </row>
    <row r="23" spans="1:19" ht="9" customHeight="1" x14ac:dyDescent="0.35">
      <c r="A23" s="89"/>
      <c r="B23" s="7"/>
      <c r="C23" s="7"/>
      <c r="D23" s="90"/>
      <c r="E23" s="91"/>
      <c r="F23" s="89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17"/>
    </row>
    <row r="24" spans="1:19" x14ac:dyDescent="0.35">
      <c r="A24" s="101" t="s">
        <v>88</v>
      </c>
      <c r="B24" s="101">
        <v>3</v>
      </c>
      <c r="C24" s="102"/>
      <c r="D24" s="104">
        <f>SUM(D10:D22)</f>
        <v>2539200</v>
      </c>
      <c r="E24" s="101"/>
      <c r="F24" s="101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94"/>
    </row>
    <row r="25" spans="1:19" ht="24.75" customHeight="1" x14ac:dyDescent="0.35">
      <c r="P25" s="325"/>
      <c r="Q25" s="325"/>
      <c r="R25" s="325"/>
      <c r="S25" s="2" t="s">
        <v>225</v>
      </c>
    </row>
    <row r="26" spans="1:19" ht="24" customHeight="1" x14ac:dyDescent="0.35">
      <c r="A26" s="323" t="s">
        <v>358</v>
      </c>
      <c r="B26" s="323"/>
      <c r="C26" s="323"/>
      <c r="D26" s="323"/>
      <c r="E26" s="323"/>
      <c r="F26" s="323"/>
      <c r="G26" s="323"/>
      <c r="H26" s="323"/>
      <c r="I26" s="323"/>
      <c r="J26" s="323"/>
      <c r="K26" s="323"/>
      <c r="L26" s="323"/>
      <c r="M26" s="323"/>
      <c r="N26" s="323"/>
      <c r="O26" s="323"/>
      <c r="P26" s="323"/>
      <c r="Q26" s="323"/>
      <c r="R26" s="323"/>
    </row>
    <row r="27" spans="1:19" ht="24" customHeight="1" x14ac:dyDescent="0.35">
      <c r="A27" s="323" t="s">
        <v>267</v>
      </c>
      <c r="B27" s="323"/>
      <c r="C27" s="323"/>
      <c r="D27" s="323"/>
      <c r="E27" s="323"/>
      <c r="F27" s="323"/>
      <c r="G27" s="147"/>
      <c r="H27" s="147"/>
      <c r="I27" s="147"/>
      <c r="J27" s="147"/>
      <c r="K27" s="147"/>
      <c r="L27" s="147"/>
      <c r="M27" s="147"/>
      <c r="N27" s="147"/>
      <c r="O27" s="147"/>
      <c r="P27" s="147"/>
      <c r="Q27" s="147"/>
      <c r="R27" s="147"/>
    </row>
    <row r="28" spans="1:19" ht="24" customHeight="1" x14ac:dyDescent="0.35">
      <c r="A28" s="145"/>
      <c r="B28" s="1" t="s">
        <v>523</v>
      </c>
      <c r="C28" s="1"/>
      <c r="D28" s="23"/>
      <c r="E28" s="145"/>
      <c r="F28" s="145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9" ht="24" customHeight="1" x14ac:dyDescent="0.35">
      <c r="A29" s="313" t="s">
        <v>6</v>
      </c>
      <c r="B29" s="316" t="s">
        <v>144</v>
      </c>
      <c r="C29" s="313" t="s">
        <v>139</v>
      </c>
      <c r="D29" s="326" t="s">
        <v>138</v>
      </c>
      <c r="E29" s="328" t="s">
        <v>31</v>
      </c>
      <c r="F29" s="330" t="s">
        <v>137</v>
      </c>
      <c r="G29" s="324" t="s">
        <v>381</v>
      </c>
      <c r="H29" s="324"/>
      <c r="I29" s="324"/>
      <c r="J29" s="324" t="s">
        <v>471</v>
      </c>
      <c r="K29" s="324"/>
      <c r="L29" s="324"/>
      <c r="M29" s="324"/>
      <c r="N29" s="324"/>
      <c r="O29" s="324"/>
      <c r="P29" s="324"/>
      <c r="Q29" s="324"/>
      <c r="R29" s="324"/>
      <c r="S29" s="202" t="s">
        <v>382</v>
      </c>
    </row>
    <row r="30" spans="1:19" ht="21" customHeight="1" x14ac:dyDescent="0.35">
      <c r="A30" s="314"/>
      <c r="B30" s="318"/>
      <c r="C30" s="314"/>
      <c r="D30" s="327"/>
      <c r="E30" s="329"/>
      <c r="F30" s="331"/>
      <c r="G30" s="74" t="s">
        <v>8</v>
      </c>
      <c r="H30" s="74" t="s">
        <v>9</v>
      </c>
      <c r="I30" s="74" t="s">
        <v>10</v>
      </c>
      <c r="J30" s="74" t="s">
        <v>11</v>
      </c>
      <c r="K30" s="74" t="s">
        <v>12</v>
      </c>
      <c r="L30" s="74" t="s">
        <v>13</v>
      </c>
      <c r="M30" s="74" t="s">
        <v>14</v>
      </c>
      <c r="N30" s="74" t="s">
        <v>15</v>
      </c>
      <c r="O30" s="74" t="s">
        <v>16</v>
      </c>
      <c r="P30" s="74" t="s">
        <v>17</v>
      </c>
      <c r="Q30" s="74" t="s">
        <v>18</v>
      </c>
      <c r="R30" s="74" t="s">
        <v>19</v>
      </c>
      <c r="S30" s="112" t="s">
        <v>383</v>
      </c>
    </row>
    <row r="31" spans="1:19" ht="24" customHeight="1" x14ac:dyDescent="0.35">
      <c r="A31" s="4">
        <v>1</v>
      </c>
      <c r="B31" s="17" t="s">
        <v>52</v>
      </c>
      <c r="C31" s="17" t="s">
        <v>129</v>
      </c>
      <c r="D31" s="43">
        <v>5000</v>
      </c>
      <c r="E31" s="63" t="s">
        <v>32</v>
      </c>
      <c r="F31" s="43" t="s">
        <v>35</v>
      </c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4" t="s">
        <v>397</v>
      </c>
    </row>
    <row r="32" spans="1:19" ht="24" customHeight="1" x14ac:dyDescent="0.35">
      <c r="A32" s="4"/>
      <c r="B32" s="17" t="s">
        <v>130</v>
      </c>
      <c r="C32" s="17" t="s">
        <v>81</v>
      </c>
      <c r="D32" s="60"/>
      <c r="E32" s="6" t="s">
        <v>30</v>
      </c>
      <c r="F32" s="4" t="s">
        <v>36</v>
      </c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4">
        <v>2568</v>
      </c>
    </row>
    <row r="33" spans="1:19" ht="24" customHeight="1" x14ac:dyDescent="0.35">
      <c r="A33" s="4"/>
      <c r="B33" s="17" t="s">
        <v>24</v>
      </c>
      <c r="C33" s="17" t="s">
        <v>154</v>
      </c>
      <c r="D33" s="60"/>
      <c r="E33" s="6"/>
      <c r="F33" s="4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</row>
    <row r="34" spans="1:19" ht="24" customHeight="1" x14ac:dyDescent="0.35">
      <c r="A34" s="4"/>
      <c r="B34" s="17"/>
      <c r="C34" s="17" t="s">
        <v>64</v>
      </c>
      <c r="D34" s="60"/>
      <c r="E34" s="6"/>
      <c r="F34" s="4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</row>
    <row r="35" spans="1:19" ht="24" customHeight="1" x14ac:dyDescent="0.35">
      <c r="A35" s="4"/>
      <c r="B35" s="17"/>
      <c r="C35" s="17" t="s">
        <v>276</v>
      </c>
      <c r="D35" s="60"/>
      <c r="E35" s="6"/>
      <c r="F35" s="4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</row>
    <row r="36" spans="1:19" ht="24" customHeight="1" x14ac:dyDescent="0.35">
      <c r="A36" s="89"/>
      <c r="B36" s="21"/>
      <c r="C36" s="7"/>
      <c r="D36" s="90"/>
      <c r="E36" s="163"/>
      <c r="F36" s="90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</row>
    <row r="37" spans="1:19" ht="24" customHeight="1" x14ac:dyDescent="0.35">
      <c r="A37" s="14">
        <v>2</v>
      </c>
      <c r="B37" s="5" t="s">
        <v>269</v>
      </c>
      <c r="C37" s="5" t="s">
        <v>270</v>
      </c>
      <c r="D37" s="18">
        <v>10000</v>
      </c>
      <c r="E37" s="14" t="s">
        <v>32</v>
      </c>
      <c r="F37" s="14" t="s">
        <v>20</v>
      </c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2" t="s">
        <v>393</v>
      </c>
    </row>
    <row r="38" spans="1:19" ht="24" customHeight="1" x14ac:dyDescent="0.35">
      <c r="A38" s="14"/>
      <c r="B38" s="17" t="s">
        <v>271</v>
      </c>
      <c r="C38" s="79" t="s">
        <v>272</v>
      </c>
      <c r="D38" s="18"/>
      <c r="E38" s="4" t="s">
        <v>30</v>
      </c>
      <c r="F38" s="14" t="s">
        <v>7</v>
      </c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4">
        <v>2568</v>
      </c>
    </row>
    <row r="39" spans="1:19" ht="24" customHeight="1" x14ac:dyDescent="0.35">
      <c r="A39" s="14"/>
      <c r="B39" s="17" t="s">
        <v>273</v>
      </c>
      <c r="C39" s="5" t="s">
        <v>274</v>
      </c>
      <c r="D39" s="18"/>
      <c r="E39" s="14"/>
      <c r="F39" s="15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</row>
    <row r="40" spans="1:19" ht="24" customHeight="1" x14ac:dyDescent="0.35">
      <c r="A40" s="14"/>
      <c r="B40" s="17" t="s">
        <v>275</v>
      </c>
      <c r="C40" s="79"/>
      <c r="D40" s="18"/>
      <c r="E40" s="14"/>
      <c r="F40" s="15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</row>
    <row r="41" spans="1:19" ht="24" customHeight="1" x14ac:dyDescent="0.35">
      <c r="A41" s="135"/>
      <c r="B41" s="135"/>
      <c r="C41" s="135"/>
      <c r="D41" s="135"/>
      <c r="E41" s="136"/>
      <c r="F41" s="136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7"/>
    </row>
    <row r="42" spans="1:19" x14ac:dyDescent="0.35">
      <c r="A42" s="101" t="s">
        <v>88</v>
      </c>
      <c r="B42" s="101">
        <v>2</v>
      </c>
      <c r="C42" s="102"/>
      <c r="D42" s="104">
        <f>SUM(D31:D41)</f>
        <v>15000</v>
      </c>
      <c r="E42" s="101"/>
      <c r="F42" s="101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94"/>
    </row>
  </sheetData>
  <mergeCells count="25">
    <mergeCell ref="D8:D9"/>
    <mergeCell ref="E8:E9"/>
    <mergeCell ref="F8:F9"/>
    <mergeCell ref="A6:F6"/>
    <mergeCell ref="P1:R1"/>
    <mergeCell ref="A5:R5"/>
    <mergeCell ref="A2:S2"/>
    <mergeCell ref="A3:S3"/>
    <mergeCell ref="A4:S4"/>
    <mergeCell ref="G29:I29"/>
    <mergeCell ref="J29:R29"/>
    <mergeCell ref="G8:I8"/>
    <mergeCell ref="J8:R8"/>
    <mergeCell ref="A26:R26"/>
    <mergeCell ref="A27:F27"/>
    <mergeCell ref="A29:A30"/>
    <mergeCell ref="B29:B30"/>
    <mergeCell ref="C29:C30"/>
    <mergeCell ref="D29:D30"/>
    <mergeCell ref="E29:E30"/>
    <mergeCell ref="F29:F30"/>
    <mergeCell ref="A8:A9"/>
    <mergeCell ref="P25:R25"/>
    <mergeCell ref="B8:B9"/>
    <mergeCell ref="C8:C9"/>
  </mergeCells>
  <pageMargins left="0.39370078740157483" right="0.39370078740157483" top="0.98425196850393704" bottom="0.39370078740157483" header="0.51181102362204722" footer="0.31496062992125984"/>
  <pageSetup paperSize="9" scale="95" firstPageNumber="30" orientation="landscape" useFirstPageNumber="1" r:id="rId1"/>
  <headerFooter alignWithMargins="0">
    <oddFooter>&amp;L&amp;"TH SarabunPSK,ธรรมดา"&amp;16แผนการดำเนินงาน ประจำปีงบประมาณ พ.ศ.2568&amp;C&amp;"TH SarabunPSK,ธรรมดา"&amp;16&amp;P&amp;R&amp;"TH SarabunPSK,ธรรมดา"&amp;16ยุทธศาสตร์ที่ 7 การพัฒนาทรัพยากรธรรมชาติและสิ่งแวดล้อม (ผด.02)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5E05-D959-46DA-A406-35912B2F2742}">
  <sheetPr>
    <tabColor rgb="FFC00000"/>
  </sheetPr>
  <dimension ref="A1:S206"/>
  <sheetViews>
    <sheetView view="pageBreakPreview" topLeftCell="A203" zoomScaleNormal="100" zoomScaleSheetLayoutView="100" workbookViewId="0">
      <selection activeCell="B116" sqref="B116"/>
    </sheetView>
  </sheetViews>
  <sheetFormatPr defaultRowHeight="21" x14ac:dyDescent="0.35"/>
  <cols>
    <col min="1" max="1" width="6" style="2" customWidth="1"/>
    <col min="2" max="2" width="24.140625" style="2" customWidth="1"/>
    <col min="3" max="3" width="32.140625" style="2" customWidth="1"/>
    <col min="4" max="4" width="10.85546875" style="2" customWidth="1"/>
    <col min="5" max="5" width="10.28515625" style="198" customWidth="1"/>
    <col min="6" max="6" width="12.42578125" style="198" customWidth="1"/>
    <col min="7" max="12" width="3.5703125" style="2" customWidth="1"/>
    <col min="13" max="13" width="4" style="2" customWidth="1"/>
    <col min="14" max="18" width="3.5703125" style="2" customWidth="1"/>
    <col min="19" max="19" width="10.140625" style="2" customWidth="1"/>
    <col min="20" max="16384" width="9.140625" style="2"/>
  </cols>
  <sheetData>
    <row r="1" spans="1:19" ht="26.25" customHeight="1" x14ac:dyDescent="0.35">
      <c r="P1" s="325"/>
      <c r="Q1" s="325"/>
      <c r="R1" s="325"/>
      <c r="S1" s="198" t="s">
        <v>225</v>
      </c>
    </row>
    <row r="2" spans="1:19" x14ac:dyDescent="0.35">
      <c r="A2" s="315" t="s">
        <v>232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</row>
    <row r="3" spans="1:19" x14ac:dyDescent="0.35">
      <c r="A3" s="315" t="s">
        <v>470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5"/>
      <c r="R3" s="315"/>
      <c r="S3" s="315"/>
    </row>
    <row r="4" spans="1:19" x14ac:dyDescent="0.35">
      <c r="A4" s="315" t="s">
        <v>3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5"/>
      <c r="R4" s="315"/>
      <c r="S4" s="315"/>
    </row>
    <row r="5" spans="1:19" ht="24" customHeight="1" x14ac:dyDescent="0.35">
      <c r="A5" s="323" t="s">
        <v>278</v>
      </c>
      <c r="B5" s="323"/>
      <c r="C5" s="323"/>
      <c r="D5" s="323"/>
      <c r="E5" s="323"/>
      <c r="F5" s="323"/>
      <c r="G5" s="323"/>
      <c r="H5" s="323"/>
      <c r="I5" s="323"/>
      <c r="J5" s="323"/>
      <c r="K5" s="323"/>
      <c r="L5" s="323"/>
      <c r="M5" s="323"/>
      <c r="N5" s="323"/>
      <c r="O5" s="323"/>
      <c r="P5" s="323"/>
      <c r="Q5" s="323"/>
      <c r="R5" s="323"/>
    </row>
    <row r="6" spans="1:19" ht="24" customHeight="1" x14ac:dyDescent="0.35">
      <c r="A6" s="323" t="s">
        <v>277</v>
      </c>
      <c r="B6" s="323"/>
      <c r="C6" s="323"/>
      <c r="D6" s="323"/>
      <c r="E6" s="323"/>
      <c r="F6" s="323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</row>
    <row r="7" spans="1:19" ht="24" customHeight="1" x14ac:dyDescent="0.35">
      <c r="A7" s="196"/>
      <c r="B7" s="1" t="s">
        <v>239</v>
      </c>
      <c r="C7" s="1"/>
      <c r="D7" s="23"/>
      <c r="E7" s="196"/>
      <c r="F7" s="196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9" ht="24" customHeight="1" x14ac:dyDescent="0.35">
      <c r="A8" s="313" t="s">
        <v>6</v>
      </c>
      <c r="B8" s="316" t="s">
        <v>144</v>
      </c>
      <c r="C8" s="313" t="s">
        <v>139</v>
      </c>
      <c r="D8" s="326" t="s">
        <v>138</v>
      </c>
      <c r="E8" s="328" t="s">
        <v>31</v>
      </c>
      <c r="F8" s="330" t="s">
        <v>137</v>
      </c>
      <c r="G8" s="324" t="s">
        <v>381</v>
      </c>
      <c r="H8" s="324"/>
      <c r="I8" s="324"/>
      <c r="J8" s="324" t="s">
        <v>471</v>
      </c>
      <c r="K8" s="324"/>
      <c r="L8" s="324"/>
      <c r="M8" s="324"/>
      <c r="N8" s="324"/>
      <c r="O8" s="324"/>
      <c r="P8" s="324"/>
      <c r="Q8" s="324"/>
      <c r="R8" s="324"/>
      <c r="S8" s="202" t="s">
        <v>382</v>
      </c>
    </row>
    <row r="9" spans="1:19" ht="21" customHeight="1" x14ac:dyDescent="0.35">
      <c r="A9" s="314"/>
      <c r="B9" s="318"/>
      <c r="C9" s="314"/>
      <c r="D9" s="327"/>
      <c r="E9" s="329"/>
      <c r="F9" s="331"/>
      <c r="G9" s="74" t="s">
        <v>8</v>
      </c>
      <c r="H9" s="74" t="s">
        <v>9</v>
      </c>
      <c r="I9" s="74" t="s">
        <v>10</v>
      </c>
      <c r="J9" s="74" t="s">
        <v>11</v>
      </c>
      <c r="K9" s="74" t="s">
        <v>12</v>
      </c>
      <c r="L9" s="74" t="s">
        <v>13</v>
      </c>
      <c r="M9" s="74" t="s">
        <v>14</v>
      </c>
      <c r="N9" s="74" t="s">
        <v>15</v>
      </c>
      <c r="O9" s="74" t="s">
        <v>16</v>
      </c>
      <c r="P9" s="74" t="s">
        <v>17</v>
      </c>
      <c r="Q9" s="74" t="s">
        <v>18</v>
      </c>
      <c r="R9" s="74" t="s">
        <v>19</v>
      </c>
      <c r="S9" s="112" t="s">
        <v>383</v>
      </c>
    </row>
    <row r="10" spans="1:19" ht="24" customHeight="1" x14ac:dyDescent="0.35">
      <c r="A10" s="12">
        <v>1</v>
      </c>
      <c r="B10" s="75" t="s">
        <v>51</v>
      </c>
      <c r="C10" s="13" t="s">
        <v>89</v>
      </c>
      <c r="D10" s="76">
        <v>15000</v>
      </c>
      <c r="E10" s="29" t="s">
        <v>108</v>
      </c>
      <c r="F10" s="78" t="s">
        <v>20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218" t="s">
        <v>442</v>
      </c>
    </row>
    <row r="11" spans="1:19" ht="24" customHeight="1" x14ac:dyDescent="0.35">
      <c r="A11" s="17"/>
      <c r="B11" s="44"/>
      <c r="C11" s="17" t="s">
        <v>91</v>
      </c>
      <c r="D11" s="60"/>
      <c r="E11" s="29" t="s">
        <v>27</v>
      </c>
      <c r="F11" s="4" t="s">
        <v>7</v>
      </c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218">
        <v>2568</v>
      </c>
    </row>
    <row r="12" spans="1:19" ht="24" customHeight="1" x14ac:dyDescent="0.35">
      <c r="A12" s="17"/>
      <c r="B12" s="44"/>
      <c r="C12" s="17" t="s">
        <v>92</v>
      </c>
      <c r="D12" s="60"/>
      <c r="E12" s="4"/>
      <c r="F12" s="4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84"/>
    </row>
    <row r="13" spans="1:19" ht="24" customHeight="1" x14ac:dyDescent="0.35">
      <c r="A13" s="17"/>
      <c r="B13" s="44"/>
      <c r="C13" s="17" t="s">
        <v>421</v>
      </c>
      <c r="D13" s="60"/>
      <c r="E13" s="4"/>
      <c r="F13" s="4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84"/>
    </row>
    <row r="14" spans="1:19" ht="24" customHeight="1" x14ac:dyDescent="0.35">
      <c r="A14" s="17"/>
      <c r="B14" s="44"/>
      <c r="C14" s="17" t="s">
        <v>422</v>
      </c>
      <c r="D14" s="60"/>
      <c r="E14" s="4"/>
      <c r="F14" s="4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84"/>
    </row>
    <row r="15" spans="1:19" ht="15.75" customHeight="1" x14ac:dyDescent="0.35">
      <c r="A15" s="21"/>
      <c r="B15" s="129"/>
      <c r="C15" s="21"/>
      <c r="D15" s="122"/>
      <c r="E15" s="89"/>
      <c r="F15" s="89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21"/>
    </row>
    <row r="16" spans="1:19" ht="24" customHeight="1" x14ac:dyDescent="0.35">
      <c r="A16" s="95" t="s">
        <v>88</v>
      </c>
      <c r="B16" s="95">
        <v>1</v>
      </c>
      <c r="C16" s="100"/>
      <c r="D16" s="105">
        <f>D10</f>
        <v>15000</v>
      </c>
      <c r="E16" s="95"/>
      <c r="F16" s="95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94"/>
    </row>
    <row r="17" spans="1:19" ht="24" customHeight="1" x14ac:dyDescent="0.35">
      <c r="A17" s="45"/>
      <c r="B17" s="270"/>
      <c r="C17" s="45"/>
      <c r="D17" s="271"/>
      <c r="E17" s="152"/>
      <c r="F17" s="272"/>
      <c r="G17" s="273"/>
      <c r="H17" s="273"/>
      <c r="I17" s="273"/>
      <c r="J17" s="273"/>
      <c r="K17" s="273"/>
      <c r="L17" s="273"/>
      <c r="M17" s="273"/>
      <c r="N17" s="273"/>
      <c r="O17" s="273"/>
      <c r="P17" s="273"/>
      <c r="Q17" s="273"/>
      <c r="R17" s="273"/>
      <c r="S17" s="50"/>
    </row>
    <row r="18" spans="1:19" ht="24" customHeight="1" x14ac:dyDescent="0.35">
      <c r="A18" s="9"/>
      <c r="B18" s="274"/>
      <c r="C18" s="9"/>
      <c r="D18" s="275"/>
      <c r="E18" s="228"/>
      <c r="F18" s="228"/>
      <c r="G18" s="276"/>
      <c r="H18" s="276"/>
      <c r="I18" s="276"/>
      <c r="J18" s="276"/>
      <c r="K18" s="276"/>
      <c r="L18" s="276"/>
      <c r="M18" s="276"/>
      <c r="N18" s="276"/>
      <c r="O18" s="276"/>
      <c r="P18" s="276"/>
      <c r="Q18" s="276"/>
      <c r="R18" s="276"/>
      <c r="S18" s="9"/>
    </row>
    <row r="19" spans="1:19" ht="24" customHeight="1" x14ac:dyDescent="0.35">
      <c r="A19" s="9"/>
      <c r="B19" s="274"/>
      <c r="C19" s="9"/>
      <c r="D19" s="275"/>
      <c r="E19" s="228"/>
      <c r="F19" s="228"/>
      <c r="G19" s="276"/>
      <c r="H19" s="276"/>
      <c r="I19" s="276"/>
      <c r="J19" s="276"/>
      <c r="K19" s="276"/>
      <c r="L19" s="276"/>
      <c r="M19" s="276"/>
      <c r="N19" s="276"/>
      <c r="O19" s="276"/>
      <c r="P19" s="276"/>
      <c r="Q19" s="276"/>
      <c r="R19" s="276"/>
      <c r="S19" s="9"/>
    </row>
    <row r="20" spans="1:19" ht="24" customHeight="1" x14ac:dyDescent="0.35">
      <c r="A20" s="9"/>
      <c r="B20" s="274"/>
      <c r="C20" s="9"/>
      <c r="D20" s="275"/>
      <c r="E20" s="228"/>
      <c r="F20" s="228"/>
      <c r="G20" s="276"/>
      <c r="H20" s="276"/>
      <c r="I20" s="276"/>
      <c r="J20" s="276"/>
      <c r="K20" s="276"/>
      <c r="L20" s="276"/>
      <c r="M20" s="276"/>
      <c r="N20" s="276"/>
      <c r="O20" s="276"/>
      <c r="P20" s="276"/>
      <c r="Q20" s="276"/>
      <c r="R20" s="276"/>
      <c r="S20" s="9"/>
    </row>
    <row r="21" spans="1:19" ht="24" customHeight="1" x14ac:dyDescent="0.35">
      <c r="A21" s="9"/>
      <c r="B21" s="274"/>
      <c r="C21" s="8"/>
      <c r="D21" s="275"/>
      <c r="E21" s="228"/>
      <c r="F21" s="228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9"/>
    </row>
    <row r="22" spans="1:19" ht="24" customHeight="1" x14ac:dyDescent="0.35"/>
    <row r="23" spans="1:19" ht="24" customHeight="1" x14ac:dyDescent="0.35">
      <c r="A23" s="196"/>
      <c r="B23" s="196"/>
      <c r="C23" s="1"/>
      <c r="D23" s="164"/>
      <c r="E23" s="196"/>
      <c r="F23" s="196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9" ht="24" customHeight="1" x14ac:dyDescent="0.35">
      <c r="A24" s="196"/>
      <c r="B24" s="196"/>
      <c r="C24" s="1"/>
      <c r="D24" s="164"/>
      <c r="E24" s="196"/>
      <c r="F24" s="196"/>
      <c r="G24" s="1"/>
      <c r="H24" s="1"/>
      <c r="I24" s="1"/>
      <c r="J24" s="1"/>
      <c r="K24" s="1"/>
      <c r="L24" s="1"/>
      <c r="M24" s="1"/>
      <c r="N24" s="1"/>
      <c r="O24" s="1"/>
      <c r="P24" s="325"/>
      <c r="Q24" s="325"/>
      <c r="R24" s="325"/>
      <c r="S24" s="2" t="s">
        <v>225</v>
      </c>
    </row>
    <row r="25" spans="1:19" ht="24" customHeight="1" x14ac:dyDescent="0.35">
      <c r="A25" s="323" t="s">
        <v>278</v>
      </c>
      <c r="B25" s="323"/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</row>
    <row r="26" spans="1:19" ht="24" customHeight="1" x14ac:dyDescent="0.35">
      <c r="A26" s="323" t="s">
        <v>279</v>
      </c>
      <c r="B26" s="323"/>
      <c r="C26" s="323"/>
      <c r="D26" s="323"/>
      <c r="E26" s="323"/>
      <c r="F26" s="323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</row>
    <row r="27" spans="1:19" ht="24" customHeight="1" x14ac:dyDescent="0.35">
      <c r="A27" s="196"/>
      <c r="B27" s="1" t="s">
        <v>235</v>
      </c>
      <c r="C27" s="1"/>
      <c r="D27" s="23"/>
      <c r="E27" s="196"/>
      <c r="F27" s="196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9" ht="24" customHeight="1" x14ac:dyDescent="0.35">
      <c r="A28" s="313" t="s">
        <v>6</v>
      </c>
      <c r="B28" s="316" t="s">
        <v>144</v>
      </c>
      <c r="C28" s="313" t="s">
        <v>139</v>
      </c>
      <c r="D28" s="326" t="s">
        <v>138</v>
      </c>
      <c r="E28" s="328" t="s">
        <v>31</v>
      </c>
      <c r="F28" s="346" t="s">
        <v>137</v>
      </c>
      <c r="G28" s="324" t="s">
        <v>381</v>
      </c>
      <c r="H28" s="324"/>
      <c r="I28" s="324"/>
      <c r="J28" s="324" t="s">
        <v>471</v>
      </c>
      <c r="K28" s="324"/>
      <c r="L28" s="324"/>
      <c r="M28" s="324"/>
      <c r="N28" s="324"/>
      <c r="O28" s="324"/>
      <c r="P28" s="324"/>
      <c r="Q28" s="324"/>
      <c r="R28" s="324"/>
      <c r="S28" s="202" t="s">
        <v>382</v>
      </c>
    </row>
    <row r="29" spans="1:19" ht="20.25" customHeight="1" x14ac:dyDescent="0.35">
      <c r="A29" s="314"/>
      <c r="B29" s="318"/>
      <c r="C29" s="314"/>
      <c r="D29" s="327"/>
      <c r="E29" s="329"/>
      <c r="F29" s="347"/>
      <c r="G29" s="74" t="s">
        <v>8</v>
      </c>
      <c r="H29" s="74" t="s">
        <v>9</v>
      </c>
      <c r="I29" s="74" t="s">
        <v>10</v>
      </c>
      <c r="J29" s="74" t="s">
        <v>11</v>
      </c>
      <c r="K29" s="74" t="s">
        <v>12</v>
      </c>
      <c r="L29" s="74" t="s">
        <v>13</v>
      </c>
      <c r="M29" s="74" t="s">
        <v>14</v>
      </c>
      <c r="N29" s="74" t="s">
        <v>15</v>
      </c>
      <c r="O29" s="74" t="s">
        <v>16</v>
      </c>
      <c r="P29" s="74" t="s">
        <v>17</v>
      </c>
      <c r="Q29" s="74" t="s">
        <v>18</v>
      </c>
      <c r="R29" s="74" t="s">
        <v>19</v>
      </c>
      <c r="S29" s="112" t="s">
        <v>383</v>
      </c>
    </row>
    <row r="30" spans="1:19" x14ac:dyDescent="0.35">
      <c r="A30" s="14">
        <v>1</v>
      </c>
      <c r="B30" s="5" t="s">
        <v>156</v>
      </c>
      <c r="C30" s="5" t="s">
        <v>158</v>
      </c>
      <c r="D30" s="35">
        <v>347040</v>
      </c>
      <c r="E30" s="29" t="s">
        <v>108</v>
      </c>
      <c r="F30" s="14" t="s">
        <v>20</v>
      </c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218" t="s">
        <v>393</v>
      </c>
    </row>
    <row r="31" spans="1:19" x14ac:dyDescent="0.35">
      <c r="A31" s="14"/>
      <c r="B31" s="5" t="s">
        <v>157</v>
      </c>
      <c r="C31" s="17" t="s">
        <v>159</v>
      </c>
      <c r="D31" s="35"/>
      <c r="E31" s="29" t="s">
        <v>27</v>
      </c>
      <c r="F31" s="4" t="s">
        <v>7</v>
      </c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218">
        <v>2568</v>
      </c>
    </row>
    <row r="32" spans="1:19" x14ac:dyDescent="0.35">
      <c r="A32" s="14"/>
      <c r="B32" s="5"/>
      <c r="C32" s="5" t="s">
        <v>184</v>
      </c>
      <c r="D32" s="35"/>
      <c r="E32" s="29"/>
      <c r="F32" s="14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84"/>
    </row>
    <row r="33" spans="1:19" x14ac:dyDescent="0.35">
      <c r="A33" s="20"/>
      <c r="B33" s="21"/>
      <c r="C33" s="21"/>
      <c r="D33" s="41"/>
      <c r="E33" s="137"/>
      <c r="F33" s="20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</row>
    <row r="34" spans="1:19" x14ac:dyDescent="0.35">
      <c r="A34" s="14">
        <v>2</v>
      </c>
      <c r="B34" s="17" t="s">
        <v>55</v>
      </c>
      <c r="C34" s="5" t="s">
        <v>68</v>
      </c>
      <c r="D34" s="18">
        <v>694080</v>
      </c>
      <c r="E34" s="29" t="s">
        <v>108</v>
      </c>
      <c r="F34" s="14" t="s">
        <v>20</v>
      </c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218" t="s">
        <v>393</v>
      </c>
    </row>
    <row r="35" spans="1:19" x14ac:dyDescent="0.35">
      <c r="A35" s="14"/>
      <c r="B35" s="17" t="s">
        <v>56</v>
      </c>
      <c r="C35" s="17" t="s">
        <v>69</v>
      </c>
      <c r="D35" s="35"/>
      <c r="E35" s="29" t="s">
        <v>27</v>
      </c>
      <c r="F35" s="4" t="s">
        <v>7</v>
      </c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218">
        <v>2568</v>
      </c>
    </row>
    <row r="36" spans="1:19" x14ac:dyDescent="0.35">
      <c r="A36" s="14"/>
      <c r="B36" s="17" t="s">
        <v>3</v>
      </c>
      <c r="C36" s="17" t="s">
        <v>524</v>
      </c>
      <c r="D36" s="35"/>
      <c r="E36" s="29"/>
      <c r="F36" s="14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84"/>
    </row>
    <row r="37" spans="1:19" x14ac:dyDescent="0.35">
      <c r="A37" s="20"/>
      <c r="B37" s="21"/>
      <c r="C37" s="21"/>
      <c r="D37" s="41"/>
      <c r="E37" s="137"/>
      <c r="F37" s="20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</row>
    <row r="38" spans="1:19" x14ac:dyDescent="0.35">
      <c r="A38" s="14">
        <v>3</v>
      </c>
      <c r="B38" s="5" t="s">
        <v>82</v>
      </c>
      <c r="C38" s="5" t="s">
        <v>83</v>
      </c>
      <c r="D38" s="35">
        <v>10000</v>
      </c>
      <c r="E38" s="29" t="s">
        <v>108</v>
      </c>
      <c r="F38" s="14" t="s">
        <v>20</v>
      </c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218" t="s">
        <v>393</v>
      </c>
    </row>
    <row r="39" spans="1:19" ht="21" customHeight="1" x14ac:dyDescent="0.35">
      <c r="A39" s="14"/>
      <c r="B39" s="5" t="s">
        <v>57</v>
      </c>
      <c r="C39" s="5" t="s">
        <v>155</v>
      </c>
      <c r="D39" s="35"/>
      <c r="E39" s="29" t="s">
        <v>27</v>
      </c>
      <c r="F39" s="4" t="s">
        <v>7</v>
      </c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218">
        <v>2568</v>
      </c>
    </row>
    <row r="40" spans="1:19" x14ac:dyDescent="0.35">
      <c r="A40" s="14"/>
      <c r="B40" s="5" t="s">
        <v>58</v>
      </c>
      <c r="C40" s="5" t="s">
        <v>84</v>
      </c>
      <c r="D40" s="35"/>
      <c r="E40" s="14"/>
      <c r="F40" s="14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84"/>
    </row>
    <row r="41" spans="1:19" x14ac:dyDescent="0.35">
      <c r="A41" s="14"/>
      <c r="B41" s="5" t="s">
        <v>30</v>
      </c>
      <c r="C41" s="5" t="s">
        <v>525</v>
      </c>
      <c r="D41" s="35"/>
      <c r="E41" s="14"/>
      <c r="F41" s="14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84"/>
    </row>
    <row r="42" spans="1:19" x14ac:dyDescent="0.35">
      <c r="A42" s="14"/>
      <c r="B42" s="5"/>
      <c r="C42" s="5" t="s">
        <v>526</v>
      </c>
      <c r="D42" s="35"/>
      <c r="E42" s="14"/>
      <c r="F42" s="14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84"/>
    </row>
    <row r="43" spans="1:19" s="87" customFormat="1" x14ac:dyDescent="0.35">
      <c r="A43" s="135"/>
      <c r="B43" s="135"/>
      <c r="C43" s="135"/>
      <c r="D43" s="135"/>
      <c r="E43" s="136"/>
      <c r="F43" s="136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</row>
    <row r="44" spans="1:19" s="87" customFormat="1" x14ac:dyDescent="0.35">
      <c r="E44" s="200"/>
      <c r="F44" s="200"/>
    </row>
    <row r="45" spans="1:19" s="87" customFormat="1" x14ac:dyDescent="0.35">
      <c r="E45" s="200"/>
      <c r="F45" s="200"/>
    </row>
    <row r="46" spans="1:19" s="87" customFormat="1" x14ac:dyDescent="0.35">
      <c r="E46" s="200"/>
      <c r="F46" s="200"/>
    </row>
    <row r="47" spans="1:19" s="87" customFormat="1" x14ac:dyDescent="0.35">
      <c r="E47" s="200"/>
      <c r="F47" s="200"/>
    </row>
    <row r="48" spans="1:19" ht="24" customHeight="1" x14ac:dyDescent="0.35">
      <c r="A48" s="196"/>
      <c r="B48" s="196"/>
      <c r="C48" s="1"/>
      <c r="D48" s="164"/>
      <c r="E48" s="196"/>
      <c r="F48" s="196"/>
      <c r="G48" s="1"/>
      <c r="H48" s="1"/>
      <c r="I48" s="1"/>
      <c r="J48" s="1"/>
      <c r="K48" s="1"/>
      <c r="L48" s="1"/>
      <c r="M48" s="1"/>
      <c r="N48" s="1"/>
      <c r="O48" s="1"/>
      <c r="P48" s="325"/>
      <c r="Q48" s="325"/>
      <c r="R48" s="325"/>
      <c r="S48" s="198" t="s">
        <v>225</v>
      </c>
    </row>
    <row r="49" spans="1:19" ht="24" customHeight="1" x14ac:dyDescent="0.35">
      <c r="A49" s="323" t="s">
        <v>278</v>
      </c>
      <c r="B49" s="323"/>
      <c r="C49" s="323"/>
      <c r="D49" s="323"/>
      <c r="E49" s="323"/>
      <c r="F49" s="323"/>
      <c r="G49" s="323"/>
      <c r="H49" s="323"/>
      <c r="I49" s="323"/>
      <c r="J49" s="323"/>
      <c r="K49" s="323"/>
      <c r="L49" s="323"/>
      <c r="M49" s="323"/>
      <c r="N49" s="323"/>
      <c r="O49" s="323"/>
      <c r="P49" s="323"/>
      <c r="Q49" s="323"/>
      <c r="R49" s="323"/>
    </row>
    <row r="50" spans="1:19" ht="24" customHeight="1" x14ac:dyDescent="0.35">
      <c r="A50" s="323" t="s">
        <v>279</v>
      </c>
      <c r="B50" s="323"/>
      <c r="C50" s="323"/>
      <c r="D50" s="323"/>
      <c r="E50" s="323"/>
      <c r="F50" s="323"/>
      <c r="G50" s="197"/>
      <c r="H50" s="197"/>
      <c r="I50" s="197"/>
      <c r="J50" s="197"/>
      <c r="K50" s="197"/>
      <c r="L50" s="197"/>
      <c r="M50" s="197"/>
      <c r="N50" s="197"/>
      <c r="O50" s="197"/>
      <c r="P50" s="197"/>
      <c r="Q50" s="197"/>
      <c r="R50" s="197"/>
    </row>
    <row r="51" spans="1:19" ht="24" customHeight="1" x14ac:dyDescent="0.35">
      <c r="A51" s="196"/>
      <c r="B51" s="1" t="s">
        <v>235</v>
      </c>
      <c r="C51" s="1"/>
      <c r="D51" s="23"/>
      <c r="E51" s="196"/>
      <c r="F51" s="196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9" ht="24" customHeight="1" x14ac:dyDescent="0.35">
      <c r="A52" s="313" t="s">
        <v>6</v>
      </c>
      <c r="B52" s="316" t="s">
        <v>144</v>
      </c>
      <c r="C52" s="313" t="s">
        <v>139</v>
      </c>
      <c r="D52" s="326" t="s">
        <v>138</v>
      </c>
      <c r="E52" s="328" t="s">
        <v>31</v>
      </c>
      <c r="F52" s="346" t="s">
        <v>137</v>
      </c>
      <c r="G52" s="324" t="s">
        <v>381</v>
      </c>
      <c r="H52" s="324"/>
      <c r="I52" s="324"/>
      <c r="J52" s="324" t="s">
        <v>471</v>
      </c>
      <c r="K52" s="324"/>
      <c r="L52" s="324"/>
      <c r="M52" s="324"/>
      <c r="N52" s="324"/>
      <c r="O52" s="324"/>
      <c r="P52" s="324"/>
      <c r="Q52" s="324"/>
      <c r="R52" s="324"/>
      <c r="S52" s="202" t="s">
        <v>382</v>
      </c>
    </row>
    <row r="53" spans="1:19" ht="20.25" customHeight="1" x14ac:dyDescent="0.35">
      <c r="A53" s="314"/>
      <c r="B53" s="318"/>
      <c r="C53" s="314"/>
      <c r="D53" s="327"/>
      <c r="E53" s="329"/>
      <c r="F53" s="347"/>
      <c r="G53" s="74" t="s">
        <v>8</v>
      </c>
      <c r="H53" s="74" t="s">
        <v>9</v>
      </c>
      <c r="I53" s="74" t="s">
        <v>10</v>
      </c>
      <c r="J53" s="74" t="s">
        <v>11</v>
      </c>
      <c r="K53" s="74" t="s">
        <v>12</v>
      </c>
      <c r="L53" s="74" t="s">
        <v>13</v>
      </c>
      <c r="M53" s="74" t="s">
        <v>14</v>
      </c>
      <c r="N53" s="74" t="s">
        <v>15</v>
      </c>
      <c r="O53" s="74" t="s">
        <v>16</v>
      </c>
      <c r="P53" s="74" t="s">
        <v>17</v>
      </c>
      <c r="Q53" s="74" t="s">
        <v>18</v>
      </c>
      <c r="R53" s="74" t="s">
        <v>19</v>
      </c>
      <c r="S53" s="112" t="s">
        <v>383</v>
      </c>
    </row>
    <row r="54" spans="1:19" x14ac:dyDescent="0.35">
      <c r="A54" s="14">
        <v>4</v>
      </c>
      <c r="B54" s="17" t="s">
        <v>59</v>
      </c>
      <c r="C54" s="17" t="s">
        <v>60</v>
      </c>
      <c r="D54" s="35">
        <v>10000</v>
      </c>
      <c r="E54" s="29" t="s">
        <v>108</v>
      </c>
      <c r="F54" s="14" t="s">
        <v>20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218" t="s">
        <v>393</v>
      </c>
    </row>
    <row r="55" spans="1:19" x14ac:dyDescent="0.35">
      <c r="A55" s="14"/>
      <c r="B55" s="17" t="s">
        <v>61</v>
      </c>
      <c r="C55" s="17" t="s">
        <v>71</v>
      </c>
      <c r="D55" s="35"/>
      <c r="E55" s="29" t="s">
        <v>27</v>
      </c>
      <c r="F55" s="4" t="s">
        <v>7</v>
      </c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218">
        <v>2568</v>
      </c>
    </row>
    <row r="56" spans="1:19" x14ac:dyDescent="0.35">
      <c r="A56" s="14"/>
      <c r="B56" s="17" t="s">
        <v>70</v>
      </c>
      <c r="C56" s="17" t="s">
        <v>72</v>
      </c>
      <c r="D56" s="35"/>
      <c r="E56" s="29"/>
      <c r="F56" s="14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84"/>
    </row>
    <row r="57" spans="1:19" x14ac:dyDescent="0.35">
      <c r="A57" s="14"/>
      <c r="B57" s="17" t="s">
        <v>27</v>
      </c>
      <c r="C57" s="17" t="s">
        <v>135</v>
      </c>
      <c r="D57" s="35"/>
      <c r="E57" s="114"/>
      <c r="F57" s="15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84"/>
    </row>
    <row r="58" spans="1:19" x14ac:dyDescent="0.35">
      <c r="A58" s="14"/>
      <c r="B58" s="17"/>
      <c r="C58" s="5" t="s">
        <v>85</v>
      </c>
      <c r="D58" s="35"/>
      <c r="E58" s="17"/>
      <c r="F58" s="15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84"/>
    </row>
    <row r="59" spans="1:19" x14ac:dyDescent="0.35">
      <c r="A59" s="17"/>
      <c r="B59" s="17"/>
      <c r="C59" s="17" t="s">
        <v>86</v>
      </c>
      <c r="D59" s="17"/>
      <c r="E59" s="14"/>
      <c r="F59" s="14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84"/>
    </row>
    <row r="60" spans="1:19" x14ac:dyDescent="0.35">
      <c r="A60" s="21"/>
      <c r="B60" s="139"/>
      <c r="C60" s="21"/>
      <c r="D60" s="62"/>
      <c r="E60" s="20"/>
      <c r="F60" s="20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9"/>
    </row>
    <row r="61" spans="1:19" x14ac:dyDescent="0.35">
      <c r="A61" s="14">
        <v>5</v>
      </c>
      <c r="B61" s="17" t="s">
        <v>423</v>
      </c>
      <c r="C61" s="17" t="s">
        <v>424</v>
      </c>
      <c r="D61" s="19">
        <v>100000</v>
      </c>
      <c r="E61" s="29" t="s">
        <v>108</v>
      </c>
      <c r="F61" s="14" t="s">
        <v>20</v>
      </c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4" t="s">
        <v>402</v>
      </c>
    </row>
    <row r="62" spans="1:19" x14ac:dyDescent="0.35">
      <c r="A62" s="17"/>
      <c r="B62" s="17" t="s">
        <v>425</v>
      </c>
      <c r="C62" s="17" t="s">
        <v>426</v>
      </c>
      <c r="D62" s="17"/>
      <c r="E62" s="29" t="s">
        <v>27</v>
      </c>
      <c r="F62" s="4" t="s">
        <v>7</v>
      </c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4">
        <v>2567</v>
      </c>
    </row>
    <row r="63" spans="1:19" x14ac:dyDescent="0.35">
      <c r="A63" s="17"/>
      <c r="B63" s="17" t="s">
        <v>27</v>
      </c>
      <c r="C63" s="17" t="s">
        <v>427</v>
      </c>
      <c r="D63" s="17"/>
      <c r="E63" s="14"/>
      <c r="F63" s="14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</row>
    <row r="64" spans="1:19" x14ac:dyDescent="0.35">
      <c r="A64" s="17"/>
      <c r="B64" s="17"/>
      <c r="C64" s="17" t="s">
        <v>95</v>
      </c>
      <c r="D64" s="17"/>
      <c r="E64" s="14"/>
      <c r="F64" s="14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</row>
    <row r="65" spans="1:19" x14ac:dyDescent="0.35">
      <c r="A65" s="21"/>
      <c r="B65" s="21"/>
      <c r="C65" s="21"/>
      <c r="D65" s="21"/>
      <c r="E65" s="20"/>
      <c r="F65" s="20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</row>
    <row r="66" spans="1:19" x14ac:dyDescent="0.35">
      <c r="A66" s="12">
        <v>6</v>
      </c>
      <c r="B66" s="13" t="s">
        <v>527</v>
      </c>
      <c r="C66" s="59" t="s">
        <v>528</v>
      </c>
      <c r="D66" s="24">
        <v>50000</v>
      </c>
      <c r="E66" s="106" t="s">
        <v>108</v>
      </c>
      <c r="F66" s="14" t="s">
        <v>20</v>
      </c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4" t="s">
        <v>397</v>
      </c>
    </row>
    <row r="67" spans="1:19" s="87" customFormat="1" x14ac:dyDescent="0.35">
      <c r="A67" s="14"/>
      <c r="B67" s="17" t="s">
        <v>529</v>
      </c>
      <c r="C67" s="17" t="s">
        <v>530</v>
      </c>
      <c r="D67" s="17"/>
      <c r="E67" s="106" t="s">
        <v>27</v>
      </c>
      <c r="F67" s="4" t="s">
        <v>7</v>
      </c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4">
        <v>2568</v>
      </c>
    </row>
    <row r="68" spans="1:19" s="87" customFormat="1" x14ac:dyDescent="0.35">
      <c r="A68" s="17"/>
      <c r="B68" s="17" t="s">
        <v>477</v>
      </c>
      <c r="C68" s="17" t="s">
        <v>531</v>
      </c>
      <c r="D68" s="17"/>
      <c r="E68" s="14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84"/>
    </row>
    <row r="69" spans="1:19" s="87" customFormat="1" x14ac:dyDescent="0.35">
      <c r="A69" s="17"/>
      <c r="B69" s="17"/>
      <c r="C69" s="17" t="s">
        <v>532</v>
      </c>
      <c r="D69" s="17"/>
      <c r="E69" s="14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</row>
    <row r="70" spans="1:19" s="87" customFormat="1" x14ac:dyDescent="0.35">
      <c r="A70" s="135"/>
      <c r="B70" s="135"/>
      <c r="C70" s="135" t="s">
        <v>95</v>
      </c>
      <c r="D70" s="135"/>
      <c r="E70" s="136"/>
      <c r="F70" s="136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</row>
    <row r="71" spans="1:19" s="87" customFormat="1" x14ac:dyDescent="0.35">
      <c r="E71" s="200"/>
      <c r="F71" s="200"/>
    </row>
    <row r="72" spans="1:19" ht="24" customHeight="1" x14ac:dyDescent="0.35">
      <c r="A72" s="196"/>
      <c r="B72" s="196"/>
      <c r="C72" s="1"/>
      <c r="D72" s="164"/>
      <c r="E72" s="196"/>
      <c r="F72" s="196"/>
      <c r="G72" s="1"/>
      <c r="H72" s="1"/>
      <c r="I72" s="1"/>
      <c r="J72" s="1"/>
      <c r="K72" s="1"/>
      <c r="L72" s="1"/>
      <c r="M72" s="1"/>
      <c r="N72" s="1"/>
      <c r="O72" s="1"/>
      <c r="P72" s="325"/>
      <c r="Q72" s="325"/>
      <c r="R72" s="325"/>
      <c r="S72" s="198" t="s">
        <v>225</v>
      </c>
    </row>
    <row r="73" spans="1:19" ht="24" customHeight="1" x14ac:dyDescent="0.35">
      <c r="A73" s="323" t="s">
        <v>278</v>
      </c>
      <c r="B73" s="323"/>
      <c r="C73" s="323"/>
      <c r="D73" s="323"/>
      <c r="E73" s="323"/>
      <c r="F73" s="323"/>
      <c r="G73" s="323"/>
      <c r="H73" s="323"/>
      <c r="I73" s="323"/>
      <c r="J73" s="323"/>
      <c r="K73" s="323"/>
      <c r="L73" s="323"/>
      <c r="M73" s="323"/>
      <c r="N73" s="323"/>
      <c r="O73" s="323"/>
      <c r="P73" s="323"/>
      <c r="Q73" s="323"/>
      <c r="R73" s="323"/>
    </row>
    <row r="74" spans="1:19" ht="24" customHeight="1" x14ac:dyDescent="0.35">
      <c r="A74" s="323" t="s">
        <v>279</v>
      </c>
      <c r="B74" s="323"/>
      <c r="C74" s="323"/>
      <c r="D74" s="323"/>
      <c r="E74" s="323"/>
      <c r="F74" s="323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</row>
    <row r="75" spans="1:19" ht="24" customHeight="1" x14ac:dyDescent="0.35">
      <c r="A75" s="196"/>
      <c r="B75" s="1" t="s">
        <v>235</v>
      </c>
      <c r="C75" s="1"/>
      <c r="D75" s="23"/>
      <c r="E75" s="196"/>
      <c r="F75" s="196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9" ht="24" customHeight="1" x14ac:dyDescent="0.35">
      <c r="A76" s="313" t="s">
        <v>6</v>
      </c>
      <c r="B76" s="316" t="s">
        <v>144</v>
      </c>
      <c r="C76" s="313" t="s">
        <v>139</v>
      </c>
      <c r="D76" s="326" t="s">
        <v>138</v>
      </c>
      <c r="E76" s="328" t="s">
        <v>31</v>
      </c>
      <c r="F76" s="346" t="s">
        <v>137</v>
      </c>
      <c r="G76" s="324" t="s">
        <v>381</v>
      </c>
      <c r="H76" s="324"/>
      <c r="I76" s="324"/>
      <c r="J76" s="324" t="s">
        <v>471</v>
      </c>
      <c r="K76" s="324"/>
      <c r="L76" s="324"/>
      <c r="M76" s="324"/>
      <c r="N76" s="324"/>
      <c r="O76" s="324"/>
      <c r="P76" s="324"/>
      <c r="Q76" s="324"/>
      <c r="R76" s="324"/>
      <c r="S76" s="202" t="s">
        <v>382</v>
      </c>
    </row>
    <row r="77" spans="1:19" ht="20.25" customHeight="1" x14ac:dyDescent="0.35">
      <c r="A77" s="314"/>
      <c r="B77" s="318"/>
      <c r="C77" s="314"/>
      <c r="D77" s="327"/>
      <c r="E77" s="329"/>
      <c r="F77" s="347"/>
      <c r="G77" s="74" t="s">
        <v>8</v>
      </c>
      <c r="H77" s="74" t="s">
        <v>9</v>
      </c>
      <c r="I77" s="74" t="s">
        <v>10</v>
      </c>
      <c r="J77" s="74" t="s">
        <v>11</v>
      </c>
      <c r="K77" s="74" t="s">
        <v>12</v>
      </c>
      <c r="L77" s="74" t="s">
        <v>13</v>
      </c>
      <c r="M77" s="74" t="s">
        <v>14</v>
      </c>
      <c r="N77" s="74" t="s">
        <v>15</v>
      </c>
      <c r="O77" s="74" t="s">
        <v>16</v>
      </c>
      <c r="P77" s="74" t="s">
        <v>17</v>
      </c>
      <c r="Q77" s="74" t="s">
        <v>18</v>
      </c>
      <c r="R77" s="74" t="s">
        <v>19</v>
      </c>
      <c r="S77" s="112" t="s">
        <v>383</v>
      </c>
    </row>
    <row r="78" spans="1:19" x14ac:dyDescent="0.35">
      <c r="A78" s="12">
        <v>7</v>
      </c>
      <c r="B78" s="59" t="s">
        <v>533</v>
      </c>
      <c r="C78" s="13" t="s">
        <v>534</v>
      </c>
      <c r="D78" s="216">
        <v>350000</v>
      </c>
      <c r="E78" s="113" t="s">
        <v>7</v>
      </c>
      <c r="F78" s="140" t="s">
        <v>20</v>
      </c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217" t="s">
        <v>398</v>
      </c>
    </row>
    <row r="79" spans="1:19" x14ac:dyDescent="0.35">
      <c r="A79" s="14"/>
      <c r="B79" s="17" t="s">
        <v>535</v>
      </c>
      <c r="C79" s="17" t="s">
        <v>536</v>
      </c>
      <c r="D79" s="16"/>
      <c r="E79" s="29" t="s">
        <v>133</v>
      </c>
      <c r="F79" s="14" t="s">
        <v>7</v>
      </c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218">
        <v>2568</v>
      </c>
    </row>
    <row r="80" spans="1:19" x14ac:dyDescent="0.35">
      <c r="A80" s="17"/>
      <c r="B80" s="17" t="s">
        <v>27</v>
      </c>
      <c r="C80" s="17" t="s">
        <v>537</v>
      </c>
      <c r="D80" s="17"/>
      <c r="E80" s="14" t="s">
        <v>27</v>
      </c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84"/>
    </row>
    <row r="81" spans="1:19" x14ac:dyDescent="0.35">
      <c r="A81" s="14"/>
      <c r="B81" s="17"/>
      <c r="C81" s="17" t="s">
        <v>538</v>
      </c>
      <c r="D81" s="277"/>
      <c r="E81" s="14"/>
      <c r="F81" s="14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84"/>
    </row>
    <row r="82" spans="1:19" x14ac:dyDescent="0.35">
      <c r="A82" s="17"/>
      <c r="B82" s="17"/>
      <c r="C82" s="17" t="s">
        <v>539</v>
      </c>
      <c r="D82" s="17"/>
      <c r="E82" s="14"/>
      <c r="F82" s="14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</row>
    <row r="83" spans="1:19" x14ac:dyDescent="0.35">
      <c r="A83" s="21"/>
      <c r="B83" s="21"/>
      <c r="C83" s="21"/>
      <c r="D83" s="21"/>
      <c r="E83" s="20"/>
      <c r="F83" s="20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</row>
    <row r="84" spans="1:19" x14ac:dyDescent="0.35">
      <c r="A84" s="12">
        <v>8</v>
      </c>
      <c r="B84" s="13" t="s">
        <v>75</v>
      </c>
      <c r="C84" s="13" t="s">
        <v>50</v>
      </c>
      <c r="D84" s="24">
        <v>260280</v>
      </c>
      <c r="E84" s="113" t="s">
        <v>32</v>
      </c>
      <c r="F84" s="140" t="s">
        <v>22</v>
      </c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218" t="s">
        <v>393</v>
      </c>
    </row>
    <row r="85" spans="1:19" s="87" customFormat="1" x14ac:dyDescent="0.35">
      <c r="A85" s="14"/>
      <c r="B85" s="17"/>
      <c r="C85" s="17" t="s">
        <v>187</v>
      </c>
      <c r="D85" s="17"/>
      <c r="E85" s="29" t="s">
        <v>133</v>
      </c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218">
        <v>2568</v>
      </c>
    </row>
    <row r="86" spans="1:19" s="87" customFormat="1" x14ac:dyDescent="0.35">
      <c r="A86" s="17"/>
      <c r="B86" s="17"/>
      <c r="C86" s="17"/>
      <c r="D86" s="17"/>
      <c r="E86" s="14" t="s">
        <v>27</v>
      </c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84"/>
    </row>
    <row r="87" spans="1:19" s="87" customFormat="1" x14ac:dyDescent="0.35">
      <c r="A87" s="21"/>
      <c r="B87" s="21"/>
      <c r="C87" s="21"/>
      <c r="D87" s="21"/>
      <c r="E87" s="20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</row>
    <row r="88" spans="1:19" x14ac:dyDescent="0.35">
      <c r="A88" s="12">
        <v>9</v>
      </c>
      <c r="B88" s="59" t="s">
        <v>280</v>
      </c>
      <c r="C88" s="13" t="s">
        <v>283</v>
      </c>
      <c r="D88" s="216">
        <v>86760</v>
      </c>
      <c r="E88" s="113" t="s">
        <v>32</v>
      </c>
      <c r="F88" s="140" t="s">
        <v>22</v>
      </c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217" t="s">
        <v>393</v>
      </c>
    </row>
    <row r="89" spans="1:19" x14ac:dyDescent="0.35">
      <c r="A89" s="14"/>
      <c r="B89" s="17" t="s">
        <v>281</v>
      </c>
      <c r="C89" s="17" t="s">
        <v>284</v>
      </c>
      <c r="D89" s="16"/>
      <c r="E89" s="29" t="s">
        <v>133</v>
      </c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218">
        <v>2568</v>
      </c>
    </row>
    <row r="90" spans="1:19" x14ac:dyDescent="0.35">
      <c r="A90" s="17"/>
      <c r="B90" s="17" t="s">
        <v>282</v>
      </c>
      <c r="C90" s="17" t="s">
        <v>285</v>
      </c>
      <c r="D90" s="17"/>
      <c r="E90" s="14" t="s">
        <v>27</v>
      </c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84"/>
    </row>
    <row r="91" spans="1:19" x14ac:dyDescent="0.35">
      <c r="A91" s="20"/>
      <c r="B91" s="21"/>
      <c r="C91" s="21"/>
      <c r="D91" s="141"/>
      <c r="E91" s="20"/>
      <c r="F91" s="20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9"/>
    </row>
    <row r="92" spans="1:19" x14ac:dyDescent="0.35">
      <c r="A92" s="14">
        <v>10</v>
      </c>
      <c r="B92" s="17" t="s">
        <v>188</v>
      </c>
      <c r="C92" s="17" t="s">
        <v>190</v>
      </c>
      <c r="D92" s="35">
        <v>86760</v>
      </c>
      <c r="E92" s="29" t="s">
        <v>108</v>
      </c>
      <c r="F92" s="70" t="s">
        <v>22</v>
      </c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218" t="s">
        <v>393</v>
      </c>
    </row>
    <row r="93" spans="1:19" x14ac:dyDescent="0.35">
      <c r="A93" s="14"/>
      <c r="B93" s="17" t="s">
        <v>189</v>
      </c>
      <c r="C93" s="17" t="s">
        <v>192</v>
      </c>
      <c r="D93" s="35"/>
      <c r="E93" s="29" t="s">
        <v>27</v>
      </c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218">
        <v>2568</v>
      </c>
    </row>
    <row r="94" spans="1:19" x14ac:dyDescent="0.35">
      <c r="A94" s="20"/>
      <c r="B94" s="21"/>
      <c r="C94" s="21"/>
      <c r="D94" s="41"/>
      <c r="E94" s="137"/>
      <c r="F94" s="20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0"/>
    </row>
    <row r="95" spans="1:19" ht="24" customHeight="1" x14ac:dyDescent="0.35">
      <c r="A95" s="50"/>
      <c r="B95" s="45"/>
      <c r="C95" s="237"/>
      <c r="D95" s="51"/>
      <c r="E95" s="50"/>
      <c r="F95" s="50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</row>
    <row r="96" spans="1:19" ht="24" customHeight="1" x14ac:dyDescent="0.35">
      <c r="A96" s="209"/>
      <c r="B96" s="209"/>
      <c r="C96" s="1"/>
      <c r="D96" s="164"/>
      <c r="E96" s="209"/>
      <c r="F96" s="209"/>
      <c r="G96" s="1"/>
      <c r="H96" s="1"/>
      <c r="I96" s="1"/>
      <c r="J96" s="1"/>
      <c r="K96" s="1"/>
      <c r="L96" s="1"/>
      <c r="M96" s="1"/>
      <c r="N96" s="1"/>
      <c r="O96" s="1"/>
      <c r="P96" s="325"/>
      <c r="Q96" s="325"/>
      <c r="R96" s="325"/>
      <c r="S96" s="211" t="s">
        <v>225</v>
      </c>
    </row>
    <row r="97" spans="1:19" ht="24" customHeight="1" x14ac:dyDescent="0.35">
      <c r="A97" s="323" t="s">
        <v>278</v>
      </c>
      <c r="B97" s="323"/>
      <c r="C97" s="323"/>
      <c r="D97" s="323"/>
      <c r="E97" s="323"/>
      <c r="F97" s="323"/>
      <c r="G97" s="323"/>
      <c r="H97" s="323"/>
      <c r="I97" s="323"/>
      <c r="J97" s="323"/>
      <c r="K97" s="323"/>
      <c r="L97" s="323"/>
      <c r="M97" s="323"/>
      <c r="N97" s="323"/>
      <c r="O97" s="323"/>
      <c r="P97" s="323"/>
      <c r="Q97" s="323"/>
      <c r="R97" s="323"/>
    </row>
    <row r="98" spans="1:19" ht="24" customHeight="1" x14ac:dyDescent="0.35">
      <c r="A98" s="323" t="s">
        <v>279</v>
      </c>
      <c r="B98" s="323"/>
      <c r="C98" s="323"/>
      <c r="D98" s="323"/>
      <c r="E98" s="323"/>
      <c r="F98" s="323"/>
      <c r="G98" s="210"/>
      <c r="H98" s="210"/>
      <c r="I98" s="210"/>
      <c r="J98" s="210"/>
      <c r="K98" s="210"/>
      <c r="L98" s="210"/>
      <c r="M98" s="210"/>
      <c r="N98" s="210"/>
      <c r="O98" s="210"/>
      <c r="P98" s="210"/>
      <c r="Q98" s="210"/>
      <c r="R98" s="210"/>
    </row>
    <row r="99" spans="1:19" ht="24" customHeight="1" x14ac:dyDescent="0.35">
      <c r="A99" s="209"/>
      <c r="B99" s="1" t="s">
        <v>235</v>
      </c>
      <c r="C99" s="1"/>
      <c r="D99" s="23"/>
      <c r="E99" s="209"/>
      <c r="F99" s="209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9" ht="24" customHeight="1" x14ac:dyDescent="0.35">
      <c r="A100" s="313" t="s">
        <v>6</v>
      </c>
      <c r="B100" s="316" t="s">
        <v>144</v>
      </c>
      <c r="C100" s="313" t="s">
        <v>139</v>
      </c>
      <c r="D100" s="326" t="s">
        <v>138</v>
      </c>
      <c r="E100" s="328" t="s">
        <v>31</v>
      </c>
      <c r="F100" s="346" t="s">
        <v>137</v>
      </c>
      <c r="G100" s="324" t="s">
        <v>381</v>
      </c>
      <c r="H100" s="324"/>
      <c r="I100" s="324"/>
      <c r="J100" s="324" t="s">
        <v>471</v>
      </c>
      <c r="K100" s="324"/>
      <c r="L100" s="324"/>
      <c r="M100" s="324"/>
      <c r="N100" s="324"/>
      <c r="O100" s="324"/>
      <c r="P100" s="324"/>
      <c r="Q100" s="324"/>
      <c r="R100" s="324"/>
      <c r="S100" s="202" t="s">
        <v>382</v>
      </c>
    </row>
    <row r="101" spans="1:19" ht="20.25" customHeight="1" x14ac:dyDescent="0.35">
      <c r="A101" s="314"/>
      <c r="B101" s="318"/>
      <c r="C101" s="314"/>
      <c r="D101" s="327"/>
      <c r="E101" s="329"/>
      <c r="F101" s="347"/>
      <c r="G101" s="74" t="s">
        <v>8</v>
      </c>
      <c r="H101" s="74" t="s">
        <v>9</v>
      </c>
      <c r="I101" s="74" t="s">
        <v>10</v>
      </c>
      <c r="J101" s="74" t="s">
        <v>11</v>
      </c>
      <c r="K101" s="74" t="s">
        <v>12</v>
      </c>
      <c r="L101" s="74" t="s">
        <v>13</v>
      </c>
      <c r="M101" s="74" t="s">
        <v>14</v>
      </c>
      <c r="N101" s="74" t="s">
        <v>15</v>
      </c>
      <c r="O101" s="74" t="s">
        <v>16</v>
      </c>
      <c r="P101" s="74" t="s">
        <v>17</v>
      </c>
      <c r="Q101" s="74" t="s">
        <v>18</v>
      </c>
      <c r="R101" s="74" t="s">
        <v>19</v>
      </c>
      <c r="S101" s="112" t="s">
        <v>383</v>
      </c>
    </row>
    <row r="102" spans="1:19" x14ac:dyDescent="0.35">
      <c r="A102" s="14">
        <v>11</v>
      </c>
      <c r="B102" s="17" t="s">
        <v>188</v>
      </c>
      <c r="C102" s="17" t="s">
        <v>190</v>
      </c>
      <c r="D102" s="73">
        <v>86760</v>
      </c>
      <c r="E102" s="29" t="s">
        <v>108</v>
      </c>
      <c r="F102" s="14" t="s">
        <v>22</v>
      </c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218" t="s">
        <v>393</v>
      </c>
    </row>
    <row r="103" spans="1:19" x14ac:dyDescent="0.35">
      <c r="A103" s="14"/>
      <c r="B103" s="17" t="s">
        <v>191</v>
      </c>
      <c r="C103" s="17" t="s">
        <v>193</v>
      </c>
      <c r="D103" s="16"/>
      <c r="E103" s="29" t="s">
        <v>27</v>
      </c>
      <c r="F103" s="14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218">
        <v>2568</v>
      </c>
    </row>
    <row r="104" spans="1:19" x14ac:dyDescent="0.35">
      <c r="A104" s="21"/>
      <c r="B104" s="21"/>
      <c r="C104" s="21"/>
      <c r="D104" s="21"/>
      <c r="E104" s="7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36"/>
    </row>
    <row r="105" spans="1:19" x14ac:dyDescent="0.35">
      <c r="A105" s="14">
        <v>12</v>
      </c>
      <c r="B105" s="17" t="s">
        <v>38</v>
      </c>
      <c r="C105" s="17" t="s">
        <v>44</v>
      </c>
      <c r="D105" s="73">
        <v>240000</v>
      </c>
      <c r="E105" s="4" t="s">
        <v>26</v>
      </c>
      <c r="F105" s="14" t="s">
        <v>22</v>
      </c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218" t="s">
        <v>398</v>
      </c>
    </row>
    <row r="106" spans="1:19" x14ac:dyDescent="0.35">
      <c r="A106" s="14"/>
      <c r="B106" s="17" t="s">
        <v>211</v>
      </c>
      <c r="C106" s="17" t="s">
        <v>212</v>
      </c>
      <c r="D106" s="16"/>
      <c r="E106" s="4" t="s">
        <v>7</v>
      </c>
      <c r="F106" s="14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218">
        <v>2568</v>
      </c>
    </row>
    <row r="107" spans="1:19" ht="24" customHeight="1" x14ac:dyDescent="0.35">
      <c r="A107" s="17"/>
      <c r="B107" s="17"/>
      <c r="C107" s="17" t="s">
        <v>213</v>
      </c>
      <c r="D107" s="17"/>
      <c r="E107" s="5" t="s">
        <v>30</v>
      </c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84"/>
    </row>
    <row r="108" spans="1:19" ht="24" customHeight="1" x14ac:dyDescent="0.35">
      <c r="A108" s="21"/>
      <c r="B108" s="21"/>
      <c r="C108" s="21"/>
      <c r="D108" s="21"/>
      <c r="E108" s="7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</row>
    <row r="109" spans="1:19" ht="24" customHeight="1" x14ac:dyDescent="0.35">
      <c r="A109" s="14">
        <v>13</v>
      </c>
      <c r="B109" s="17" t="s">
        <v>132</v>
      </c>
      <c r="C109" s="5" t="s">
        <v>540</v>
      </c>
      <c r="D109" s="19">
        <v>30000</v>
      </c>
      <c r="E109" s="4" t="s">
        <v>32</v>
      </c>
      <c r="F109" s="14" t="s">
        <v>22</v>
      </c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218" t="s">
        <v>402</v>
      </c>
    </row>
    <row r="110" spans="1:19" ht="24" customHeight="1" x14ac:dyDescent="0.35">
      <c r="A110" s="17"/>
      <c r="B110" s="17"/>
      <c r="C110" s="17" t="s">
        <v>136</v>
      </c>
      <c r="D110" s="17"/>
      <c r="E110" s="4" t="s">
        <v>30</v>
      </c>
      <c r="F110" s="14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218">
        <v>2567</v>
      </c>
    </row>
    <row r="111" spans="1:19" ht="24" customHeight="1" x14ac:dyDescent="0.35">
      <c r="A111" s="14"/>
      <c r="B111" s="17"/>
      <c r="C111" s="17" t="s">
        <v>375</v>
      </c>
      <c r="D111" s="35"/>
      <c r="E111" s="14"/>
      <c r="F111" s="14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218"/>
    </row>
    <row r="112" spans="1:19" ht="24" customHeight="1" x14ac:dyDescent="0.35">
      <c r="A112" s="278"/>
      <c r="B112" s="21"/>
      <c r="C112" s="21"/>
      <c r="D112" s="41"/>
      <c r="E112" s="20"/>
      <c r="F112" s="20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36"/>
    </row>
    <row r="113" spans="1:19" x14ac:dyDescent="0.35">
      <c r="A113" s="52">
        <v>14</v>
      </c>
      <c r="B113" s="17" t="s">
        <v>171</v>
      </c>
      <c r="C113" s="17" t="s">
        <v>172</v>
      </c>
      <c r="D113" s="35">
        <v>10000</v>
      </c>
      <c r="E113" s="29" t="s">
        <v>108</v>
      </c>
      <c r="F113" s="70" t="s">
        <v>22</v>
      </c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4" t="s">
        <v>393</v>
      </c>
    </row>
    <row r="114" spans="1:19" x14ac:dyDescent="0.35">
      <c r="A114" s="85"/>
      <c r="B114" s="17" t="s">
        <v>459</v>
      </c>
      <c r="C114" s="17" t="s">
        <v>173</v>
      </c>
      <c r="D114" s="35"/>
      <c r="E114" s="29" t="s">
        <v>27</v>
      </c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4">
        <v>2568</v>
      </c>
    </row>
    <row r="115" spans="1:19" x14ac:dyDescent="0.35">
      <c r="A115" s="85"/>
      <c r="B115" s="17" t="s">
        <v>460</v>
      </c>
      <c r="C115" s="17" t="s">
        <v>174</v>
      </c>
      <c r="D115" s="35"/>
      <c r="E115" s="14"/>
      <c r="F115" s="14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</row>
    <row r="116" spans="1:19" x14ac:dyDescent="0.35">
      <c r="A116" s="85"/>
      <c r="B116" s="17"/>
      <c r="C116" s="17" t="s">
        <v>175</v>
      </c>
      <c r="D116" s="35"/>
      <c r="E116" s="17"/>
      <c r="F116" s="15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</row>
    <row r="117" spans="1:19" x14ac:dyDescent="0.35">
      <c r="A117" s="21"/>
      <c r="B117" s="21"/>
      <c r="C117" s="21"/>
      <c r="D117" s="41"/>
      <c r="E117" s="20"/>
      <c r="F117" s="20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17"/>
    </row>
    <row r="118" spans="1:19" x14ac:dyDescent="0.35">
      <c r="A118" s="95" t="s">
        <v>88</v>
      </c>
      <c r="B118" s="95">
        <v>14</v>
      </c>
      <c r="C118" s="100"/>
      <c r="D118" s="208">
        <f>SUM(D30:D117)</f>
        <v>2361680</v>
      </c>
      <c r="E118" s="93"/>
      <c r="F118" s="93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</row>
    <row r="120" spans="1:19" ht="24" customHeight="1" x14ac:dyDescent="0.35">
      <c r="A120" s="209"/>
      <c r="B120" s="209"/>
      <c r="C120" s="1"/>
      <c r="D120" s="164"/>
      <c r="E120" s="209"/>
      <c r="F120" s="209"/>
      <c r="G120" s="1"/>
      <c r="H120" s="1"/>
      <c r="I120" s="1"/>
      <c r="J120" s="1"/>
      <c r="K120" s="1"/>
      <c r="L120" s="1"/>
      <c r="M120" s="1"/>
      <c r="N120" s="1"/>
      <c r="O120" s="1"/>
      <c r="P120" s="325"/>
      <c r="Q120" s="325"/>
      <c r="R120" s="325"/>
      <c r="S120" s="211" t="s">
        <v>225</v>
      </c>
    </row>
    <row r="121" spans="1:19" ht="24" customHeight="1" x14ac:dyDescent="0.35">
      <c r="A121" s="323" t="s">
        <v>278</v>
      </c>
      <c r="B121" s="323"/>
      <c r="C121" s="323"/>
      <c r="D121" s="323"/>
      <c r="E121" s="323"/>
      <c r="F121" s="323"/>
      <c r="G121" s="323"/>
      <c r="H121" s="323"/>
      <c r="I121" s="323"/>
      <c r="J121" s="323"/>
      <c r="K121" s="323"/>
      <c r="L121" s="323"/>
      <c r="M121" s="323"/>
      <c r="N121" s="323"/>
      <c r="O121" s="323"/>
      <c r="P121" s="323"/>
      <c r="Q121" s="323"/>
      <c r="R121" s="323"/>
    </row>
    <row r="122" spans="1:19" ht="24" customHeight="1" x14ac:dyDescent="0.35">
      <c r="A122" s="323" t="s">
        <v>279</v>
      </c>
      <c r="B122" s="323"/>
      <c r="C122" s="323"/>
      <c r="D122" s="323"/>
      <c r="E122" s="323"/>
      <c r="F122" s="323"/>
      <c r="G122" s="210"/>
      <c r="H122" s="210"/>
      <c r="I122" s="210"/>
      <c r="J122" s="210"/>
      <c r="K122" s="210"/>
      <c r="L122" s="210"/>
      <c r="M122" s="210"/>
      <c r="N122" s="210"/>
      <c r="O122" s="210"/>
      <c r="P122" s="210"/>
      <c r="Q122" s="210"/>
      <c r="R122" s="210"/>
    </row>
    <row r="123" spans="1:19" ht="24" customHeight="1" x14ac:dyDescent="0.35">
      <c r="A123" s="209"/>
      <c r="B123" s="1" t="s">
        <v>286</v>
      </c>
      <c r="C123" s="1"/>
      <c r="D123" s="23"/>
      <c r="E123" s="209"/>
      <c r="F123" s="209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9" ht="24" customHeight="1" x14ac:dyDescent="0.35">
      <c r="A124" s="313" t="s">
        <v>6</v>
      </c>
      <c r="B124" s="316" t="s">
        <v>144</v>
      </c>
      <c r="C124" s="313" t="s">
        <v>139</v>
      </c>
      <c r="D124" s="326" t="s">
        <v>138</v>
      </c>
      <c r="E124" s="328" t="s">
        <v>31</v>
      </c>
      <c r="F124" s="346" t="s">
        <v>137</v>
      </c>
      <c r="G124" s="324" t="s">
        <v>381</v>
      </c>
      <c r="H124" s="324"/>
      <c r="I124" s="324"/>
      <c r="J124" s="324" t="s">
        <v>471</v>
      </c>
      <c r="K124" s="324"/>
      <c r="L124" s="324"/>
      <c r="M124" s="324"/>
      <c r="N124" s="324"/>
      <c r="O124" s="324"/>
      <c r="P124" s="324"/>
      <c r="Q124" s="324"/>
      <c r="R124" s="324"/>
      <c r="S124" s="202" t="s">
        <v>382</v>
      </c>
    </row>
    <row r="125" spans="1:19" ht="20.25" customHeight="1" x14ac:dyDescent="0.35">
      <c r="A125" s="314"/>
      <c r="B125" s="318"/>
      <c r="C125" s="314"/>
      <c r="D125" s="327"/>
      <c r="E125" s="329"/>
      <c r="F125" s="347"/>
      <c r="G125" s="74" t="s">
        <v>8</v>
      </c>
      <c r="H125" s="74" t="s">
        <v>9</v>
      </c>
      <c r="I125" s="74" t="s">
        <v>10</v>
      </c>
      <c r="J125" s="74" t="s">
        <v>11</v>
      </c>
      <c r="K125" s="74" t="s">
        <v>12</v>
      </c>
      <c r="L125" s="74" t="s">
        <v>13</v>
      </c>
      <c r="M125" s="74" t="s">
        <v>14</v>
      </c>
      <c r="N125" s="74" t="s">
        <v>15</v>
      </c>
      <c r="O125" s="74" t="s">
        <v>16</v>
      </c>
      <c r="P125" s="74" t="s">
        <v>17</v>
      </c>
      <c r="Q125" s="74" t="s">
        <v>18</v>
      </c>
      <c r="R125" s="74" t="s">
        <v>19</v>
      </c>
      <c r="S125" s="112" t="s">
        <v>383</v>
      </c>
    </row>
    <row r="126" spans="1:19" x14ac:dyDescent="0.35">
      <c r="A126" s="14">
        <v>1</v>
      </c>
      <c r="B126" s="17" t="s">
        <v>73</v>
      </c>
      <c r="C126" s="17" t="s">
        <v>74</v>
      </c>
      <c r="D126" s="35">
        <v>173520</v>
      </c>
      <c r="E126" s="14" t="s">
        <v>28</v>
      </c>
      <c r="F126" s="14" t="s">
        <v>21</v>
      </c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218" t="s">
        <v>393</v>
      </c>
    </row>
    <row r="127" spans="1:19" x14ac:dyDescent="0.35">
      <c r="A127" s="14"/>
      <c r="B127" s="5" t="s">
        <v>287</v>
      </c>
      <c r="C127" s="17" t="s">
        <v>288</v>
      </c>
      <c r="D127" s="35"/>
      <c r="E127" s="14" t="s">
        <v>33</v>
      </c>
      <c r="F127" s="14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218">
        <v>2568</v>
      </c>
    </row>
    <row r="128" spans="1:19" x14ac:dyDescent="0.35">
      <c r="A128" s="14"/>
      <c r="B128" s="17" t="s">
        <v>461</v>
      </c>
      <c r="C128" s="17" t="s">
        <v>289</v>
      </c>
      <c r="D128" s="35"/>
      <c r="E128" s="10" t="s">
        <v>290</v>
      </c>
      <c r="F128" s="14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84"/>
    </row>
    <row r="129" spans="1:19" x14ac:dyDescent="0.35">
      <c r="A129" s="14"/>
      <c r="B129" s="17" t="s">
        <v>7</v>
      </c>
      <c r="C129" s="17"/>
      <c r="D129" s="17"/>
      <c r="E129" s="10" t="s">
        <v>291</v>
      </c>
      <c r="F129" s="14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84"/>
    </row>
    <row r="130" spans="1:19" x14ac:dyDescent="0.35">
      <c r="A130" s="20"/>
      <c r="B130" s="21"/>
      <c r="C130" s="21"/>
      <c r="D130" s="41"/>
      <c r="E130" s="20"/>
      <c r="F130" s="20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</row>
    <row r="131" spans="1:19" x14ac:dyDescent="0.35">
      <c r="A131" s="14">
        <v>2</v>
      </c>
      <c r="B131" s="17" t="s">
        <v>164</v>
      </c>
      <c r="C131" s="17" t="s">
        <v>167</v>
      </c>
      <c r="D131" s="35">
        <v>86760</v>
      </c>
      <c r="E131" s="14" t="s">
        <v>28</v>
      </c>
      <c r="F131" s="14" t="s">
        <v>21</v>
      </c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218" t="s">
        <v>393</v>
      </c>
    </row>
    <row r="132" spans="1:19" x14ac:dyDescent="0.35">
      <c r="A132" s="14"/>
      <c r="B132" s="5" t="s">
        <v>292</v>
      </c>
      <c r="C132" s="17" t="s">
        <v>294</v>
      </c>
      <c r="D132" s="35"/>
      <c r="E132" s="14" t="s">
        <v>33</v>
      </c>
      <c r="F132" s="14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218">
        <v>2568</v>
      </c>
    </row>
    <row r="133" spans="1:19" x14ac:dyDescent="0.35">
      <c r="A133" s="14"/>
      <c r="B133" s="17" t="s">
        <v>293</v>
      </c>
      <c r="C133" s="17" t="s">
        <v>99</v>
      </c>
      <c r="D133" s="35"/>
      <c r="E133" s="14"/>
      <c r="F133" s="14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84"/>
    </row>
    <row r="134" spans="1:19" x14ac:dyDescent="0.35">
      <c r="A134" s="14"/>
      <c r="B134" s="17" t="s">
        <v>3</v>
      </c>
      <c r="C134" s="17" t="s">
        <v>295</v>
      </c>
      <c r="D134" s="17"/>
      <c r="E134" s="14"/>
      <c r="F134" s="14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84"/>
    </row>
    <row r="135" spans="1:19" x14ac:dyDescent="0.35">
      <c r="A135" s="14"/>
      <c r="B135" s="17"/>
      <c r="C135" s="17"/>
      <c r="D135" s="17"/>
      <c r="E135" s="14"/>
      <c r="F135" s="14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84"/>
    </row>
    <row r="136" spans="1:19" x14ac:dyDescent="0.35">
      <c r="A136" s="95" t="s">
        <v>88</v>
      </c>
      <c r="B136" s="95">
        <v>2</v>
      </c>
      <c r="C136" s="100"/>
      <c r="D136" s="105">
        <f>SUM(D126:D135)</f>
        <v>260280</v>
      </c>
      <c r="E136" s="95"/>
      <c r="F136" s="95"/>
      <c r="G136" s="100"/>
      <c r="H136" s="100"/>
      <c r="I136" s="100"/>
      <c r="J136" s="100"/>
      <c r="K136" s="100"/>
      <c r="L136" s="100"/>
      <c r="M136" s="100"/>
      <c r="N136" s="100"/>
      <c r="O136" s="100"/>
      <c r="P136" s="100"/>
      <c r="Q136" s="100"/>
      <c r="R136" s="100"/>
      <c r="S136" s="94"/>
    </row>
    <row r="144" spans="1:19" ht="24" customHeight="1" x14ac:dyDescent="0.35">
      <c r="A144" s="209"/>
      <c r="B144" s="209"/>
      <c r="C144" s="1"/>
      <c r="D144" s="164"/>
      <c r="E144" s="209"/>
      <c r="F144" s="209"/>
      <c r="G144" s="1"/>
      <c r="H144" s="1"/>
      <c r="I144" s="1"/>
      <c r="J144" s="1"/>
      <c r="K144" s="1"/>
      <c r="L144" s="1"/>
      <c r="M144" s="1"/>
      <c r="N144" s="1"/>
      <c r="O144" s="1"/>
      <c r="P144" s="325"/>
      <c r="Q144" s="325"/>
      <c r="R144" s="325"/>
      <c r="S144" s="211" t="s">
        <v>225</v>
      </c>
    </row>
    <row r="145" spans="1:19" ht="24" customHeight="1" x14ac:dyDescent="0.35">
      <c r="A145" s="323" t="s">
        <v>278</v>
      </c>
      <c r="B145" s="323"/>
      <c r="C145" s="323"/>
      <c r="D145" s="323"/>
      <c r="E145" s="323"/>
      <c r="F145" s="323"/>
      <c r="G145" s="323"/>
      <c r="H145" s="323"/>
      <c r="I145" s="323"/>
      <c r="J145" s="323"/>
      <c r="K145" s="323"/>
      <c r="L145" s="323"/>
      <c r="M145" s="323"/>
      <c r="N145" s="323"/>
      <c r="O145" s="323"/>
      <c r="P145" s="323"/>
      <c r="Q145" s="323"/>
      <c r="R145" s="323"/>
    </row>
    <row r="146" spans="1:19" ht="24" customHeight="1" x14ac:dyDescent="0.35">
      <c r="A146" s="323" t="s">
        <v>279</v>
      </c>
      <c r="B146" s="323"/>
      <c r="C146" s="323"/>
      <c r="D146" s="323"/>
      <c r="E146" s="323"/>
      <c r="F146" s="323"/>
      <c r="G146" s="210"/>
      <c r="H146" s="210"/>
      <c r="I146" s="210"/>
      <c r="J146" s="210"/>
      <c r="K146" s="210"/>
      <c r="L146" s="210"/>
      <c r="M146" s="210"/>
      <c r="N146" s="210"/>
      <c r="O146" s="210"/>
      <c r="P146" s="210"/>
      <c r="Q146" s="210"/>
      <c r="R146" s="210"/>
    </row>
    <row r="147" spans="1:19" ht="24" customHeight="1" x14ac:dyDescent="0.35">
      <c r="A147" s="209"/>
      <c r="B147" s="1" t="s">
        <v>296</v>
      </c>
      <c r="C147" s="1"/>
      <c r="D147" s="23"/>
      <c r="E147" s="209"/>
      <c r="F147" s="209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9" ht="24" customHeight="1" x14ac:dyDescent="0.35">
      <c r="A148" s="313" t="s">
        <v>6</v>
      </c>
      <c r="B148" s="316" t="s">
        <v>144</v>
      </c>
      <c r="C148" s="313" t="s">
        <v>139</v>
      </c>
      <c r="D148" s="326" t="s">
        <v>138</v>
      </c>
      <c r="E148" s="328" t="s">
        <v>31</v>
      </c>
      <c r="F148" s="346" t="s">
        <v>137</v>
      </c>
      <c r="G148" s="324" t="s">
        <v>381</v>
      </c>
      <c r="H148" s="324"/>
      <c r="I148" s="324"/>
      <c r="J148" s="324" t="s">
        <v>471</v>
      </c>
      <c r="K148" s="324"/>
      <c r="L148" s="324"/>
      <c r="M148" s="324"/>
      <c r="N148" s="324"/>
      <c r="O148" s="324"/>
      <c r="P148" s="324"/>
      <c r="Q148" s="324"/>
      <c r="R148" s="324"/>
      <c r="S148" s="202" t="s">
        <v>382</v>
      </c>
    </row>
    <row r="149" spans="1:19" ht="20.25" customHeight="1" x14ac:dyDescent="0.35">
      <c r="A149" s="314"/>
      <c r="B149" s="318"/>
      <c r="C149" s="314"/>
      <c r="D149" s="327"/>
      <c r="E149" s="329"/>
      <c r="F149" s="347"/>
      <c r="G149" s="74" t="s">
        <v>8</v>
      </c>
      <c r="H149" s="74" t="s">
        <v>9</v>
      </c>
      <c r="I149" s="74" t="s">
        <v>10</v>
      </c>
      <c r="J149" s="74" t="s">
        <v>11</v>
      </c>
      <c r="K149" s="74" t="s">
        <v>12</v>
      </c>
      <c r="L149" s="74" t="s">
        <v>13</v>
      </c>
      <c r="M149" s="74" t="s">
        <v>14</v>
      </c>
      <c r="N149" s="74" t="s">
        <v>15</v>
      </c>
      <c r="O149" s="74" t="s">
        <v>16</v>
      </c>
      <c r="P149" s="74" t="s">
        <v>17</v>
      </c>
      <c r="Q149" s="74" t="s">
        <v>18</v>
      </c>
      <c r="R149" s="74" t="s">
        <v>19</v>
      </c>
      <c r="S149" s="112" t="s">
        <v>383</v>
      </c>
    </row>
    <row r="150" spans="1:19" x14ac:dyDescent="0.35">
      <c r="A150" s="14">
        <v>1</v>
      </c>
      <c r="B150" s="17" t="s">
        <v>160</v>
      </c>
      <c r="C150" s="17" t="s">
        <v>162</v>
      </c>
      <c r="D150" s="35">
        <v>173520</v>
      </c>
      <c r="E150" s="29" t="s">
        <v>108</v>
      </c>
      <c r="F150" s="4" t="s">
        <v>87</v>
      </c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218" t="s">
        <v>393</v>
      </c>
    </row>
    <row r="151" spans="1:19" x14ac:dyDescent="0.35">
      <c r="A151" s="14"/>
      <c r="B151" s="5" t="s">
        <v>161</v>
      </c>
      <c r="C151" s="17" t="s">
        <v>185</v>
      </c>
      <c r="D151" s="35"/>
      <c r="E151" s="29" t="s">
        <v>27</v>
      </c>
      <c r="F151" s="14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218">
        <v>2568</v>
      </c>
    </row>
    <row r="152" spans="1:19" x14ac:dyDescent="0.35">
      <c r="A152" s="14"/>
      <c r="B152" s="17"/>
      <c r="C152" s="17" t="s">
        <v>78</v>
      </c>
      <c r="D152" s="35"/>
      <c r="E152" s="14"/>
      <c r="F152" s="14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84"/>
    </row>
    <row r="153" spans="1:19" x14ac:dyDescent="0.35">
      <c r="A153" s="20"/>
      <c r="B153" s="21"/>
      <c r="C153" s="21"/>
      <c r="D153" s="21"/>
      <c r="E153" s="20"/>
      <c r="F153" s="20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</row>
    <row r="154" spans="1:19" x14ac:dyDescent="0.35">
      <c r="A154" s="12">
        <v>2</v>
      </c>
      <c r="B154" s="59" t="s">
        <v>214</v>
      </c>
      <c r="C154" s="13" t="s">
        <v>190</v>
      </c>
      <c r="D154" s="46">
        <v>108000</v>
      </c>
      <c r="E154" s="113" t="s">
        <v>108</v>
      </c>
      <c r="F154" s="78" t="s">
        <v>87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218" t="s">
        <v>393</v>
      </c>
    </row>
    <row r="155" spans="1:19" x14ac:dyDescent="0.35">
      <c r="A155" s="14"/>
      <c r="B155" s="5" t="s">
        <v>215</v>
      </c>
      <c r="C155" s="17" t="s">
        <v>216</v>
      </c>
      <c r="D155" s="35"/>
      <c r="E155" s="29" t="s">
        <v>27</v>
      </c>
      <c r="F155" s="14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218">
        <v>2568</v>
      </c>
    </row>
    <row r="156" spans="1:19" x14ac:dyDescent="0.35">
      <c r="A156" s="20"/>
      <c r="B156" s="21"/>
      <c r="C156" s="21"/>
      <c r="D156" s="41"/>
      <c r="E156" s="20"/>
      <c r="F156" s="20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84"/>
    </row>
    <row r="157" spans="1:19" x14ac:dyDescent="0.35">
      <c r="A157" s="95" t="s">
        <v>88</v>
      </c>
      <c r="B157" s="95">
        <v>2</v>
      </c>
      <c r="C157" s="100"/>
      <c r="D157" s="105">
        <f>SUM(D150:D156)</f>
        <v>281520</v>
      </c>
      <c r="E157" s="95"/>
      <c r="F157" s="95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94"/>
    </row>
    <row r="168" spans="1:19" ht="24" customHeight="1" x14ac:dyDescent="0.35">
      <c r="A168" s="209"/>
      <c r="B168" s="209"/>
      <c r="C168" s="1"/>
      <c r="D168" s="164"/>
      <c r="E168" s="209"/>
      <c r="F168" s="209"/>
      <c r="G168" s="1"/>
      <c r="H168" s="1"/>
      <c r="I168" s="1"/>
      <c r="J168" s="1"/>
      <c r="K168" s="1"/>
      <c r="L168" s="1"/>
      <c r="M168" s="1"/>
      <c r="N168" s="1"/>
      <c r="O168" s="1"/>
      <c r="P168" s="325"/>
      <c r="Q168" s="325"/>
      <c r="R168" s="325"/>
      <c r="S168" s="211" t="s">
        <v>225</v>
      </c>
    </row>
    <row r="169" spans="1:19" ht="24" customHeight="1" x14ac:dyDescent="0.35">
      <c r="A169" s="323" t="s">
        <v>278</v>
      </c>
      <c r="B169" s="323"/>
      <c r="C169" s="323"/>
      <c r="D169" s="323"/>
      <c r="E169" s="323"/>
      <c r="F169" s="323"/>
      <c r="G169" s="323"/>
      <c r="H169" s="323"/>
      <c r="I169" s="323"/>
      <c r="J169" s="323"/>
      <c r="K169" s="323"/>
      <c r="L169" s="323"/>
      <c r="M169" s="323"/>
      <c r="N169" s="323"/>
      <c r="O169" s="323"/>
      <c r="P169" s="323"/>
      <c r="Q169" s="323"/>
      <c r="R169" s="323"/>
    </row>
    <row r="170" spans="1:19" ht="24" customHeight="1" x14ac:dyDescent="0.35">
      <c r="A170" s="323" t="s">
        <v>279</v>
      </c>
      <c r="B170" s="323"/>
      <c r="C170" s="323"/>
      <c r="D170" s="323"/>
      <c r="E170" s="323"/>
      <c r="F170" s="323"/>
      <c r="G170" s="210"/>
      <c r="H170" s="210"/>
      <c r="I170" s="210"/>
      <c r="J170" s="210"/>
      <c r="K170" s="210"/>
      <c r="L170" s="210"/>
      <c r="M170" s="210"/>
      <c r="N170" s="210"/>
      <c r="O170" s="210"/>
      <c r="P170" s="210"/>
      <c r="Q170" s="210"/>
      <c r="R170" s="210"/>
    </row>
    <row r="171" spans="1:19" ht="24" customHeight="1" x14ac:dyDescent="0.35">
      <c r="A171" s="209"/>
      <c r="B171" s="1" t="s">
        <v>304</v>
      </c>
      <c r="C171" s="1"/>
      <c r="D171" s="23"/>
      <c r="E171" s="209"/>
      <c r="F171" s="209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9" ht="24" customHeight="1" x14ac:dyDescent="0.35">
      <c r="A172" s="313" t="s">
        <v>6</v>
      </c>
      <c r="B172" s="316" t="s">
        <v>144</v>
      </c>
      <c r="C172" s="313" t="s">
        <v>139</v>
      </c>
      <c r="D172" s="326" t="s">
        <v>138</v>
      </c>
      <c r="E172" s="328" t="s">
        <v>31</v>
      </c>
      <c r="F172" s="346" t="s">
        <v>137</v>
      </c>
      <c r="G172" s="324" t="s">
        <v>381</v>
      </c>
      <c r="H172" s="324"/>
      <c r="I172" s="324"/>
      <c r="J172" s="324" t="s">
        <v>471</v>
      </c>
      <c r="K172" s="324"/>
      <c r="L172" s="324"/>
      <c r="M172" s="324"/>
      <c r="N172" s="324"/>
      <c r="O172" s="324"/>
      <c r="P172" s="324"/>
      <c r="Q172" s="324"/>
      <c r="R172" s="324"/>
      <c r="S172" s="202" t="s">
        <v>382</v>
      </c>
    </row>
    <row r="173" spans="1:19" ht="20.25" customHeight="1" x14ac:dyDescent="0.35">
      <c r="A173" s="314"/>
      <c r="B173" s="318"/>
      <c r="C173" s="314"/>
      <c r="D173" s="327"/>
      <c r="E173" s="329"/>
      <c r="F173" s="347"/>
      <c r="G173" s="74" t="s">
        <v>8</v>
      </c>
      <c r="H173" s="74" t="s">
        <v>9</v>
      </c>
      <c r="I173" s="74" t="s">
        <v>10</v>
      </c>
      <c r="J173" s="74" t="s">
        <v>11</v>
      </c>
      <c r="K173" s="74" t="s">
        <v>12</v>
      </c>
      <c r="L173" s="74" t="s">
        <v>13</v>
      </c>
      <c r="M173" s="74" t="s">
        <v>14</v>
      </c>
      <c r="N173" s="74" t="s">
        <v>15</v>
      </c>
      <c r="O173" s="74" t="s">
        <v>16</v>
      </c>
      <c r="P173" s="74" t="s">
        <v>17</v>
      </c>
      <c r="Q173" s="74" t="s">
        <v>18</v>
      </c>
      <c r="R173" s="74" t="s">
        <v>19</v>
      </c>
      <c r="S173" s="112" t="s">
        <v>383</v>
      </c>
    </row>
    <row r="174" spans="1:19" x14ac:dyDescent="0.35">
      <c r="A174" s="14">
        <v>1</v>
      </c>
      <c r="B174" s="5" t="s">
        <v>297</v>
      </c>
      <c r="C174" s="17" t="s">
        <v>167</v>
      </c>
      <c r="D174" s="19">
        <v>86760</v>
      </c>
      <c r="E174" s="4" t="s">
        <v>7</v>
      </c>
      <c r="F174" s="4" t="s">
        <v>23</v>
      </c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218" t="s">
        <v>393</v>
      </c>
    </row>
    <row r="175" spans="1:19" x14ac:dyDescent="0.35">
      <c r="A175" s="14"/>
      <c r="B175" s="5" t="s">
        <v>298</v>
      </c>
      <c r="C175" s="5" t="s">
        <v>380</v>
      </c>
      <c r="D175" s="17"/>
      <c r="E175" s="4" t="s">
        <v>30</v>
      </c>
      <c r="F175" s="14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218">
        <v>2568</v>
      </c>
    </row>
    <row r="176" spans="1:19" x14ac:dyDescent="0.35">
      <c r="A176" s="14"/>
      <c r="B176" s="5" t="s">
        <v>299</v>
      </c>
      <c r="C176" s="17" t="s">
        <v>299</v>
      </c>
      <c r="D176" s="17"/>
      <c r="E176" s="4"/>
      <c r="F176" s="14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84"/>
    </row>
    <row r="177" spans="1:19" x14ac:dyDescent="0.35">
      <c r="A177" s="14"/>
      <c r="B177" s="17"/>
      <c r="C177" s="17" t="s">
        <v>163</v>
      </c>
      <c r="D177" s="17"/>
      <c r="E177" s="4"/>
      <c r="F177" s="14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84"/>
    </row>
    <row r="178" spans="1:19" x14ac:dyDescent="0.35">
      <c r="A178" s="20"/>
      <c r="B178" s="21"/>
      <c r="C178" s="21"/>
      <c r="D178" s="41"/>
      <c r="E178" s="20"/>
      <c r="F178" s="20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</row>
    <row r="179" spans="1:19" x14ac:dyDescent="0.35">
      <c r="A179" s="14">
        <v>2</v>
      </c>
      <c r="B179" s="17" t="s">
        <v>300</v>
      </c>
      <c r="C179" s="17" t="s">
        <v>302</v>
      </c>
      <c r="D179" s="19">
        <v>86760</v>
      </c>
      <c r="E179" s="4" t="s">
        <v>7</v>
      </c>
      <c r="F179" s="4" t="s">
        <v>23</v>
      </c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218" t="s">
        <v>393</v>
      </c>
    </row>
    <row r="180" spans="1:19" x14ac:dyDescent="0.35">
      <c r="A180" s="14"/>
      <c r="B180" s="17" t="s">
        <v>301</v>
      </c>
      <c r="C180" s="5" t="s">
        <v>301</v>
      </c>
      <c r="D180" s="17"/>
      <c r="E180" s="4" t="s">
        <v>30</v>
      </c>
      <c r="F180" s="14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218">
        <v>2568</v>
      </c>
    </row>
    <row r="181" spans="1:19" x14ac:dyDescent="0.35">
      <c r="A181" s="14"/>
      <c r="B181" s="17"/>
      <c r="C181" s="17" t="s">
        <v>163</v>
      </c>
      <c r="D181" s="17"/>
      <c r="E181" s="4"/>
      <c r="F181" s="14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84"/>
    </row>
    <row r="182" spans="1:19" x14ac:dyDescent="0.35">
      <c r="A182" s="20"/>
      <c r="B182" s="21"/>
      <c r="C182" s="21"/>
      <c r="D182" s="41"/>
      <c r="E182" s="20"/>
      <c r="F182" s="20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</row>
    <row r="183" spans="1:19" x14ac:dyDescent="0.35">
      <c r="A183" s="14">
        <v>3</v>
      </c>
      <c r="B183" s="17" t="s">
        <v>164</v>
      </c>
      <c r="C183" s="17" t="s">
        <v>167</v>
      </c>
      <c r="D183" s="19">
        <v>347040</v>
      </c>
      <c r="E183" s="4" t="s">
        <v>32</v>
      </c>
      <c r="F183" s="4" t="s">
        <v>23</v>
      </c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218" t="s">
        <v>393</v>
      </c>
    </row>
    <row r="184" spans="1:19" x14ac:dyDescent="0.35">
      <c r="A184" s="14"/>
      <c r="B184" s="17" t="s">
        <v>165</v>
      </c>
      <c r="C184" s="5" t="s">
        <v>168</v>
      </c>
      <c r="D184" s="17"/>
      <c r="E184" s="4" t="s">
        <v>30</v>
      </c>
      <c r="F184" s="14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218">
        <v>2568</v>
      </c>
    </row>
    <row r="185" spans="1:19" x14ac:dyDescent="0.35">
      <c r="A185" s="14"/>
      <c r="B185" s="17" t="s">
        <v>166</v>
      </c>
      <c r="C185" s="17" t="s">
        <v>303</v>
      </c>
      <c r="D185" s="17"/>
      <c r="E185" s="4"/>
      <c r="F185" s="14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84"/>
    </row>
    <row r="186" spans="1:19" x14ac:dyDescent="0.35">
      <c r="A186" s="14"/>
      <c r="B186" s="17"/>
      <c r="C186" s="17"/>
      <c r="D186" s="35"/>
      <c r="E186" s="14"/>
      <c r="F186" s="14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84"/>
    </row>
    <row r="187" spans="1:19" x14ac:dyDescent="0.35">
      <c r="A187" s="95" t="s">
        <v>88</v>
      </c>
      <c r="B187" s="95">
        <v>3</v>
      </c>
      <c r="C187" s="100"/>
      <c r="D187" s="105">
        <f>SUM(D174:D186)</f>
        <v>520560</v>
      </c>
      <c r="E187" s="95"/>
      <c r="F187" s="95"/>
      <c r="G187" s="100"/>
      <c r="H187" s="100"/>
      <c r="I187" s="100"/>
      <c r="J187" s="100"/>
      <c r="K187" s="100"/>
      <c r="L187" s="100"/>
      <c r="M187" s="100"/>
      <c r="N187" s="100"/>
      <c r="O187" s="100"/>
      <c r="P187" s="100"/>
      <c r="Q187" s="100"/>
      <c r="R187" s="100"/>
      <c r="S187" s="94"/>
    </row>
    <row r="192" spans="1:19" ht="24" customHeight="1" x14ac:dyDescent="0.35">
      <c r="A192" s="209"/>
      <c r="B192" s="209"/>
      <c r="C192" s="1"/>
      <c r="D192" s="164"/>
      <c r="E192" s="209"/>
      <c r="F192" s="209"/>
      <c r="G192" s="1"/>
      <c r="H192" s="1"/>
      <c r="I192" s="1"/>
      <c r="J192" s="1"/>
      <c r="K192" s="1"/>
      <c r="L192" s="1"/>
      <c r="M192" s="1"/>
      <c r="N192" s="1"/>
      <c r="O192" s="1"/>
      <c r="P192" s="325"/>
      <c r="Q192" s="325"/>
      <c r="R192" s="325"/>
      <c r="S192" s="211" t="s">
        <v>225</v>
      </c>
    </row>
    <row r="193" spans="1:19" ht="24" customHeight="1" x14ac:dyDescent="0.35">
      <c r="A193" s="323" t="s">
        <v>278</v>
      </c>
      <c r="B193" s="323"/>
      <c r="C193" s="323"/>
      <c r="D193" s="323"/>
      <c r="E193" s="323"/>
      <c r="F193" s="323"/>
      <c r="G193" s="323"/>
      <c r="H193" s="323"/>
      <c r="I193" s="323"/>
      <c r="J193" s="323"/>
      <c r="K193" s="323"/>
      <c r="L193" s="323"/>
      <c r="M193" s="323"/>
      <c r="N193" s="323"/>
      <c r="O193" s="323"/>
      <c r="P193" s="323"/>
      <c r="Q193" s="323"/>
      <c r="R193" s="323"/>
    </row>
    <row r="194" spans="1:19" ht="24" customHeight="1" x14ac:dyDescent="0.35">
      <c r="A194" s="323" t="s">
        <v>279</v>
      </c>
      <c r="B194" s="323"/>
      <c r="C194" s="323"/>
      <c r="D194" s="323"/>
      <c r="E194" s="323"/>
      <c r="F194" s="323"/>
      <c r="G194" s="210"/>
      <c r="H194" s="210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</row>
    <row r="195" spans="1:19" ht="24" customHeight="1" x14ac:dyDescent="0.35">
      <c r="A195" s="209"/>
      <c r="B195" s="1" t="s">
        <v>312</v>
      </c>
      <c r="C195" s="1"/>
      <c r="D195" s="23"/>
      <c r="E195" s="209"/>
      <c r="F195" s="209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9" ht="24" customHeight="1" x14ac:dyDescent="0.35">
      <c r="A196" s="313" t="s">
        <v>6</v>
      </c>
      <c r="B196" s="316" t="s">
        <v>144</v>
      </c>
      <c r="C196" s="313" t="s">
        <v>139</v>
      </c>
      <c r="D196" s="326" t="s">
        <v>138</v>
      </c>
      <c r="E196" s="328" t="s">
        <v>31</v>
      </c>
      <c r="F196" s="346" t="s">
        <v>137</v>
      </c>
      <c r="G196" s="324" t="s">
        <v>381</v>
      </c>
      <c r="H196" s="324"/>
      <c r="I196" s="324"/>
      <c r="J196" s="324" t="s">
        <v>471</v>
      </c>
      <c r="K196" s="324"/>
      <c r="L196" s="324"/>
      <c r="M196" s="324"/>
      <c r="N196" s="324"/>
      <c r="O196" s="324"/>
      <c r="P196" s="324"/>
      <c r="Q196" s="324"/>
      <c r="R196" s="324"/>
      <c r="S196" s="202" t="s">
        <v>382</v>
      </c>
    </row>
    <row r="197" spans="1:19" ht="20.25" customHeight="1" x14ac:dyDescent="0.35">
      <c r="A197" s="314"/>
      <c r="B197" s="318"/>
      <c r="C197" s="314"/>
      <c r="D197" s="327"/>
      <c r="E197" s="329"/>
      <c r="F197" s="347"/>
      <c r="G197" s="74" t="s">
        <v>8</v>
      </c>
      <c r="H197" s="74" t="s">
        <v>9</v>
      </c>
      <c r="I197" s="74" t="s">
        <v>10</v>
      </c>
      <c r="J197" s="74" t="s">
        <v>11</v>
      </c>
      <c r="K197" s="74" t="s">
        <v>12</v>
      </c>
      <c r="L197" s="74" t="s">
        <v>13</v>
      </c>
      <c r="M197" s="74" t="s">
        <v>14</v>
      </c>
      <c r="N197" s="74" t="s">
        <v>15</v>
      </c>
      <c r="O197" s="74" t="s">
        <v>16</v>
      </c>
      <c r="P197" s="74" t="s">
        <v>17</v>
      </c>
      <c r="Q197" s="74" t="s">
        <v>18</v>
      </c>
      <c r="R197" s="74" t="s">
        <v>19</v>
      </c>
      <c r="S197" s="112" t="s">
        <v>383</v>
      </c>
    </row>
    <row r="198" spans="1:19" x14ac:dyDescent="0.35">
      <c r="A198" s="12">
        <v>1</v>
      </c>
      <c r="B198" s="59" t="s">
        <v>305</v>
      </c>
      <c r="C198" s="17" t="s">
        <v>308</v>
      </c>
      <c r="D198" s="26">
        <v>347040</v>
      </c>
      <c r="E198" s="14" t="s">
        <v>32</v>
      </c>
      <c r="F198" s="14" t="s">
        <v>25</v>
      </c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4" t="s">
        <v>393</v>
      </c>
    </row>
    <row r="199" spans="1:19" x14ac:dyDescent="0.35">
      <c r="A199" s="17"/>
      <c r="B199" s="5" t="s">
        <v>307</v>
      </c>
      <c r="C199" s="17" t="s">
        <v>309</v>
      </c>
      <c r="D199" s="28"/>
      <c r="E199" s="14" t="s">
        <v>133</v>
      </c>
      <c r="F199" s="15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4">
        <v>2568</v>
      </c>
    </row>
    <row r="200" spans="1:19" x14ac:dyDescent="0.35">
      <c r="A200" s="17"/>
      <c r="B200" s="5" t="s">
        <v>306</v>
      </c>
      <c r="C200" s="9" t="s">
        <v>437</v>
      </c>
      <c r="D200" s="28"/>
      <c r="E200" s="14" t="s">
        <v>27</v>
      </c>
      <c r="F200" s="15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</row>
    <row r="201" spans="1:19" x14ac:dyDescent="0.35">
      <c r="A201" s="21"/>
      <c r="B201" s="21"/>
      <c r="C201" s="62"/>
      <c r="D201" s="120"/>
      <c r="E201" s="20"/>
      <c r="F201" s="37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</row>
    <row r="202" spans="1:19" x14ac:dyDescent="0.35">
      <c r="A202" s="14">
        <v>2</v>
      </c>
      <c r="B202" s="5" t="s">
        <v>156</v>
      </c>
      <c r="C202" s="17" t="s">
        <v>440</v>
      </c>
      <c r="D202" s="27">
        <v>96000</v>
      </c>
      <c r="E202" s="14" t="s">
        <v>32</v>
      </c>
      <c r="F202" s="14" t="s">
        <v>25</v>
      </c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4" t="s">
        <v>393</v>
      </c>
    </row>
    <row r="203" spans="1:19" x14ac:dyDescent="0.35">
      <c r="A203" s="17"/>
      <c r="B203" s="17" t="s">
        <v>438</v>
      </c>
      <c r="C203" s="17" t="s">
        <v>441</v>
      </c>
      <c r="D203" s="28"/>
      <c r="E203" s="14" t="s">
        <v>133</v>
      </c>
      <c r="F203" s="15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4">
        <v>2568</v>
      </c>
    </row>
    <row r="204" spans="1:19" x14ac:dyDescent="0.35">
      <c r="A204" s="17"/>
      <c r="B204" s="17" t="s">
        <v>439</v>
      </c>
      <c r="C204" s="9" t="s">
        <v>599</v>
      </c>
      <c r="D204" s="28"/>
      <c r="E204" s="14" t="s">
        <v>27</v>
      </c>
      <c r="F204" s="15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</row>
    <row r="205" spans="1:19" x14ac:dyDescent="0.35">
      <c r="A205" s="17"/>
      <c r="B205" s="17"/>
      <c r="C205" s="17"/>
      <c r="D205" s="17"/>
      <c r="E205" s="14"/>
      <c r="F205" s="14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</row>
    <row r="206" spans="1:19" x14ac:dyDescent="0.35">
      <c r="A206" s="95" t="s">
        <v>88</v>
      </c>
      <c r="B206" s="95">
        <v>2</v>
      </c>
      <c r="C206" s="100"/>
      <c r="D206" s="105">
        <f>D198+D202</f>
        <v>443040</v>
      </c>
      <c r="E206" s="95"/>
      <c r="F206" s="95"/>
      <c r="G206" s="100"/>
      <c r="H206" s="100"/>
      <c r="I206" s="100"/>
      <c r="J206" s="100"/>
      <c r="K206" s="100"/>
      <c r="L206" s="100"/>
      <c r="M206" s="100"/>
      <c r="N206" s="100"/>
      <c r="O206" s="100"/>
      <c r="P206" s="100"/>
      <c r="Q206" s="100"/>
      <c r="R206" s="100"/>
      <c r="S206" s="94"/>
    </row>
  </sheetData>
  <mergeCells count="102">
    <mergeCell ref="D52:D53"/>
    <mergeCell ref="E52:E53"/>
    <mergeCell ref="F52:F53"/>
    <mergeCell ref="F28:F29"/>
    <mergeCell ref="G28:I28"/>
    <mergeCell ref="F76:F77"/>
    <mergeCell ref="G76:I76"/>
    <mergeCell ref="J28:R28"/>
    <mergeCell ref="P48:R48"/>
    <mergeCell ref="A49:R49"/>
    <mergeCell ref="J76:R76"/>
    <mergeCell ref="G52:I52"/>
    <mergeCell ref="J52:R52"/>
    <mergeCell ref="P72:R72"/>
    <mergeCell ref="A73:R73"/>
    <mergeCell ref="A74:F74"/>
    <mergeCell ref="A76:A77"/>
    <mergeCell ref="B76:B77"/>
    <mergeCell ref="C76:C77"/>
    <mergeCell ref="D76:D77"/>
    <mergeCell ref="E76:E77"/>
    <mergeCell ref="A52:A53"/>
    <mergeCell ref="B52:B53"/>
    <mergeCell ref="C52:C53"/>
    <mergeCell ref="P1:R1"/>
    <mergeCell ref="A2:S2"/>
    <mergeCell ref="A3:S3"/>
    <mergeCell ref="A4:S4"/>
    <mergeCell ref="A5:R5"/>
    <mergeCell ref="A6:F6"/>
    <mergeCell ref="A50:F50"/>
    <mergeCell ref="G8:I8"/>
    <mergeCell ref="J8:R8"/>
    <mergeCell ref="P24:R24"/>
    <mergeCell ref="A25:R25"/>
    <mergeCell ref="A26:F26"/>
    <mergeCell ref="A28:A29"/>
    <mergeCell ref="B28:B29"/>
    <mergeCell ref="C28:C29"/>
    <mergeCell ref="D28:D29"/>
    <mergeCell ref="E28:E29"/>
    <mergeCell ref="A8:A9"/>
    <mergeCell ref="B8:B9"/>
    <mergeCell ref="C8:C9"/>
    <mergeCell ref="D8:D9"/>
    <mergeCell ref="E8:E9"/>
    <mergeCell ref="F8:F9"/>
    <mergeCell ref="P96:R96"/>
    <mergeCell ref="A97:R97"/>
    <mergeCell ref="A98:F98"/>
    <mergeCell ref="A100:A101"/>
    <mergeCell ref="B100:B101"/>
    <mergeCell ref="C100:C101"/>
    <mergeCell ref="D100:D101"/>
    <mergeCell ref="E100:E101"/>
    <mergeCell ref="F100:F101"/>
    <mergeCell ref="G100:I100"/>
    <mergeCell ref="J100:R100"/>
    <mergeCell ref="P120:R120"/>
    <mergeCell ref="A121:R121"/>
    <mergeCell ref="A122:F122"/>
    <mergeCell ref="A124:A125"/>
    <mergeCell ref="B124:B125"/>
    <mergeCell ref="C124:C125"/>
    <mergeCell ref="D124:D125"/>
    <mergeCell ref="E124:E125"/>
    <mergeCell ref="F124:F125"/>
    <mergeCell ref="G124:I124"/>
    <mergeCell ref="J124:R124"/>
    <mergeCell ref="P144:R144"/>
    <mergeCell ref="A145:R145"/>
    <mergeCell ref="A146:F146"/>
    <mergeCell ref="A148:A149"/>
    <mergeCell ref="B148:B149"/>
    <mergeCell ref="C148:C149"/>
    <mergeCell ref="D148:D149"/>
    <mergeCell ref="E148:E149"/>
    <mergeCell ref="F148:F149"/>
    <mergeCell ref="G148:I148"/>
    <mergeCell ref="J148:R148"/>
    <mergeCell ref="P168:R168"/>
    <mergeCell ref="A169:R169"/>
    <mergeCell ref="A170:F170"/>
    <mergeCell ref="A172:A173"/>
    <mergeCell ref="B172:B173"/>
    <mergeCell ref="C172:C173"/>
    <mergeCell ref="D172:D173"/>
    <mergeCell ref="E172:E173"/>
    <mergeCell ref="F172:F173"/>
    <mergeCell ref="G172:I172"/>
    <mergeCell ref="J172:R172"/>
    <mergeCell ref="P192:R192"/>
    <mergeCell ref="A193:R193"/>
    <mergeCell ref="A194:F194"/>
    <mergeCell ref="A196:A197"/>
    <mergeCell ref="B196:B197"/>
    <mergeCell ref="C196:C197"/>
    <mergeCell ref="D196:D197"/>
    <mergeCell ref="E196:E197"/>
    <mergeCell ref="F196:F197"/>
    <mergeCell ref="G196:I196"/>
    <mergeCell ref="J196:R196"/>
  </mergeCells>
  <pageMargins left="0.39370078740157483" right="0.39370078740157483" top="0.98425196850393704" bottom="0.39370078740157483" header="0.51181102362204722" footer="0.31496062992125984"/>
  <pageSetup paperSize="9" scale="95" firstPageNumber="32" orientation="landscape" useFirstPageNumber="1" r:id="rId1"/>
  <headerFooter alignWithMargins="0">
    <oddFooter>&amp;L&amp;"TH SarabunPSK,ธรรมดา"&amp;16แผนการดำเนินงาน ประจำปีงบประมาณ พ.ศ.2568&amp;C&amp;"TH SarabunPSK,ธรรมดา"&amp;16&amp;P&amp;R&amp;"TH SarabunPSK,ธรรมดา"&amp;16ยุทธศาสตร์ที่ 8 การพัฒนาประสิทธิภาพการบริหารจัดการ อปท. (ผด.02)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E6CE2-1CE9-4D8B-BA58-08CBD71F2F5C}">
  <sheetPr>
    <tabColor rgb="FFC00000"/>
  </sheetPr>
  <dimension ref="A2:S117"/>
  <sheetViews>
    <sheetView view="pageBreakPreview" topLeftCell="A78" zoomScaleNormal="100" zoomScaleSheetLayoutView="100" workbookViewId="0">
      <selection activeCell="J82" sqref="J82:K82"/>
    </sheetView>
  </sheetViews>
  <sheetFormatPr defaultRowHeight="21" x14ac:dyDescent="0.35"/>
  <cols>
    <col min="1" max="1" width="5.42578125" style="200" customWidth="1"/>
    <col min="2" max="2" width="22.5703125" style="87" customWidth="1"/>
    <col min="3" max="3" width="32.140625" style="87" customWidth="1"/>
    <col min="4" max="4" width="11.28515625" style="87" customWidth="1"/>
    <col min="5" max="5" width="11.7109375" style="200" customWidth="1"/>
    <col min="6" max="6" width="13.28515625" style="200" customWidth="1"/>
    <col min="7" max="18" width="3.5703125" style="87" customWidth="1"/>
    <col min="19" max="19" width="10.140625" style="87" customWidth="1"/>
    <col min="20" max="20" width="12.42578125" style="87" bestFit="1" customWidth="1"/>
    <col min="21" max="16384" width="9.140625" style="87"/>
  </cols>
  <sheetData>
    <row r="2" spans="1:19" x14ac:dyDescent="0.35">
      <c r="O2" s="344"/>
      <c r="P2" s="344"/>
      <c r="Q2" s="344"/>
      <c r="R2" s="344"/>
      <c r="S2" s="87" t="s">
        <v>226</v>
      </c>
    </row>
    <row r="3" spans="1:19" x14ac:dyDescent="0.35">
      <c r="A3" s="345" t="s">
        <v>310</v>
      </c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5"/>
    </row>
    <row r="4" spans="1:19" x14ac:dyDescent="0.35">
      <c r="A4" s="345" t="s">
        <v>502</v>
      </c>
      <c r="B4" s="345"/>
      <c r="C4" s="345"/>
      <c r="D4" s="345"/>
      <c r="E4" s="345"/>
      <c r="F4" s="345"/>
      <c r="G4" s="345"/>
      <c r="H4" s="345"/>
      <c r="I4" s="345"/>
      <c r="J4" s="345"/>
      <c r="K4" s="345"/>
      <c r="L4" s="345"/>
      <c r="M4" s="345"/>
      <c r="N4" s="345"/>
      <c r="O4" s="345"/>
      <c r="P4" s="345"/>
      <c r="Q4" s="345"/>
      <c r="R4" s="345"/>
      <c r="S4" s="345"/>
    </row>
    <row r="5" spans="1:19" x14ac:dyDescent="0.35">
      <c r="A5" s="345" t="s">
        <v>3</v>
      </c>
      <c r="B5" s="345"/>
      <c r="C5" s="345"/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</row>
    <row r="7" spans="1:19" s="343" customFormat="1" x14ac:dyDescent="0.35">
      <c r="A7" s="343" t="s">
        <v>311</v>
      </c>
    </row>
    <row r="8" spans="1:19" s="199" customFormat="1" x14ac:dyDescent="0.35">
      <c r="A8" s="103" t="s">
        <v>279</v>
      </c>
      <c r="B8" s="103"/>
      <c r="C8" s="103"/>
    </row>
    <row r="9" spans="1:19" x14ac:dyDescent="0.35">
      <c r="A9" s="201"/>
      <c r="B9" s="199" t="s">
        <v>235</v>
      </c>
      <c r="D9" s="39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</row>
    <row r="10" spans="1:19" ht="21" customHeight="1" x14ac:dyDescent="0.35">
      <c r="A10" s="333" t="s">
        <v>6</v>
      </c>
      <c r="B10" s="335" t="s">
        <v>140</v>
      </c>
      <c r="C10" s="333" t="s">
        <v>141</v>
      </c>
      <c r="D10" s="337" t="s">
        <v>138</v>
      </c>
      <c r="E10" s="339" t="s">
        <v>31</v>
      </c>
      <c r="F10" s="333" t="s">
        <v>137</v>
      </c>
      <c r="G10" s="349" t="s">
        <v>381</v>
      </c>
      <c r="H10" s="350"/>
      <c r="I10" s="351"/>
      <c r="J10" s="349" t="s">
        <v>471</v>
      </c>
      <c r="K10" s="350"/>
      <c r="L10" s="350"/>
      <c r="M10" s="350"/>
      <c r="N10" s="350"/>
      <c r="O10" s="350"/>
      <c r="P10" s="350"/>
      <c r="Q10" s="350"/>
      <c r="R10" s="351"/>
      <c r="S10" s="202" t="s">
        <v>382</v>
      </c>
    </row>
    <row r="11" spans="1:19" x14ac:dyDescent="0.35">
      <c r="A11" s="334"/>
      <c r="B11" s="336"/>
      <c r="C11" s="334"/>
      <c r="D11" s="338"/>
      <c r="E11" s="340"/>
      <c r="F11" s="334"/>
      <c r="G11" s="167" t="s">
        <v>8</v>
      </c>
      <c r="H11" s="167" t="s">
        <v>9</v>
      </c>
      <c r="I11" s="167" t="s">
        <v>10</v>
      </c>
      <c r="J11" s="167" t="s">
        <v>11</v>
      </c>
      <c r="K11" s="167" t="s">
        <v>12</v>
      </c>
      <c r="L11" s="167" t="s">
        <v>13</v>
      </c>
      <c r="M11" s="167" t="s">
        <v>14</v>
      </c>
      <c r="N11" s="167" t="s">
        <v>15</v>
      </c>
      <c r="O11" s="167" t="s">
        <v>16</v>
      </c>
      <c r="P11" s="167" t="s">
        <v>17</v>
      </c>
      <c r="Q11" s="167" t="s">
        <v>18</v>
      </c>
      <c r="R11" s="167" t="s">
        <v>19</v>
      </c>
      <c r="S11" s="112" t="s">
        <v>383</v>
      </c>
    </row>
    <row r="12" spans="1:19" x14ac:dyDescent="0.35">
      <c r="A12" s="168">
        <v>1</v>
      </c>
      <c r="B12" s="169" t="s">
        <v>541</v>
      </c>
      <c r="C12" s="169" t="s">
        <v>542</v>
      </c>
      <c r="D12" s="24">
        <v>30000</v>
      </c>
      <c r="E12" s="168" t="s">
        <v>108</v>
      </c>
      <c r="F12" s="168" t="s">
        <v>22</v>
      </c>
      <c r="G12" s="169"/>
      <c r="H12" s="169"/>
      <c r="I12" s="169"/>
      <c r="J12" s="169"/>
      <c r="K12" s="169"/>
      <c r="L12" s="169"/>
      <c r="M12" s="169"/>
      <c r="N12" s="169"/>
      <c r="O12" s="169"/>
      <c r="P12" s="169"/>
      <c r="Q12" s="169"/>
      <c r="R12" s="169"/>
      <c r="S12" s="166" t="s">
        <v>442</v>
      </c>
    </row>
    <row r="13" spans="1:19" x14ac:dyDescent="0.35">
      <c r="A13" s="166"/>
      <c r="B13" s="165"/>
      <c r="C13" s="165" t="s">
        <v>543</v>
      </c>
      <c r="D13" s="165"/>
      <c r="E13" s="166" t="s">
        <v>27</v>
      </c>
      <c r="F13" s="166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6">
        <v>2568</v>
      </c>
    </row>
    <row r="14" spans="1:19" x14ac:dyDescent="0.35">
      <c r="A14" s="166"/>
      <c r="B14" s="165"/>
      <c r="C14" s="165" t="s">
        <v>544</v>
      </c>
      <c r="D14" s="165"/>
      <c r="E14" s="166"/>
      <c r="F14" s="166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165"/>
    </row>
    <row r="15" spans="1:19" x14ac:dyDescent="0.35">
      <c r="A15" s="166"/>
      <c r="B15" s="165"/>
      <c r="C15" s="165" t="s">
        <v>545</v>
      </c>
      <c r="D15" s="165"/>
      <c r="E15" s="166"/>
      <c r="F15" s="166"/>
      <c r="G15" s="165"/>
      <c r="H15" s="165"/>
      <c r="I15" s="165"/>
      <c r="J15" s="165"/>
      <c r="K15" s="165"/>
      <c r="L15" s="165"/>
      <c r="M15" s="165"/>
      <c r="N15" s="165"/>
      <c r="O15" s="165"/>
      <c r="P15" s="165"/>
      <c r="Q15" s="165"/>
      <c r="R15" s="165"/>
      <c r="S15" s="165"/>
    </row>
    <row r="16" spans="1:19" x14ac:dyDescent="0.35">
      <c r="A16" s="166"/>
      <c r="B16" s="165"/>
      <c r="C16" s="165" t="s">
        <v>546</v>
      </c>
      <c r="D16" s="165"/>
      <c r="E16" s="166"/>
      <c r="F16" s="166"/>
      <c r="G16" s="165"/>
      <c r="H16" s="165"/>
      <c r="I16" s="165"/>
      <c r="J16" s="165"/>
      <c r="K16" s="165"/>
      <c r="L16" s="165"/>
      <c r="M16" s="165"/>
      <c r="N16" s="165"/>
      <c r="O16" s="165"/>
      <c r="P16" s="165"/>
      <c r="Q16" s="165"/>
      <c r="R16" s="165"/>
      <c r="S16" s="165"/>
    </row>
    <row r="17" spans="1:19" x14ac:dyDescent="0.35">
      <c r="A17" s="166"/>
      <c r="B17" s="165"/>
      <c r="C17" s="165" t="s">
        <v>547</v>
      </c>
      <c r="D17" s="165"/>
      <c r="E17" s="166"/>
      <c r="F17" s="166"/>
      <c r="G17" s="165"/>
      <c r="H17" s="165"/>
      <c r="I17" s="165"/>
      <c r="J17" s="165"/>
      <c r="K17" s="165"/>
      <c r="L17" s="165"/>
      <c r="M17" s="165"/>
      <c r="N17" s="165"/>
      <c r="O17" s="165"/>
      <c r="P17" s="165"/>
      <c r="Q17" s="165"/>
      <c r="R17" s="165"/>
      <c r="S17" s="165"/>
    </row>
    <row r="18" spans="1:19" x14ac:dyDescent="0.35">
      <c r="A18" s="166"/>
      <c r="B18" s="165"/>
      <c r="C18" s="165" t="s">
        <v>548</v>
      </c>
      <c r="D18" s="165"/>
      <c r="E18" s="166"/>
      <c r="F18" s="166"/>
      <c r="G18" s="165"/>
      <c r="H18" s="165"/>
      <c r="I18" s="165"/>
      <c r="J18" s="165"/>
      <c r="K18" s="165"/>
      <c r="L18" s="165"/>
      <c r="M18" s="165"/>
      <c r="N18" s="165"/>
      <c r="O18" s="165"/>
      <c r="P18" s="165"/>
      <c r="Q18" s="165"/>
      <c r="R18" s="165"/>
      <c r="S18" s="165"/>
    </row>
    <row r="19" spans="1:19" x14ac:dyDescent="0.35">
      <c r="A19" s="136"/>
      <c r="B19" s="135"/>
      <c r="C19" s="135"/>
      <c r="D19" s="135"/>
      <c r="E19" s="136"/>
      <c r="F19" s="136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</row>
    <row r="20" spans="1:19" s="201" customFormat="1" x14ac:dyDescent="0.35">
      <c r="A20" s="101" t="s">
        <v>88</v>
      </c>
      <c r="B20" s="101">
        <v>1</v>
      </c>
      <c r="C20" s="101"/>
      <c r="D20" s="170">
        <f>SUM(D12:D19)</f>
        <v>30000</v>
      </c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207"/>
    </row>
    <row r="21" spans="1:19" x14ac:dyDescent="0.35">
      <c r="A21" s="171"/>
      <c r="B21" s="172"/>
      <c r="C21" s="172"/>
      <c r="D21" s="172"/>
      <c r="E21" s="171"/>
      <c r="F21" s="171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</row>
    <row r="25" spans="1:19" x14ac:dyDescent="0.35">
      <c r="B25" s="200"/>
    </row>
    <row r="26" spans="1:19" x14ac:dyDescent="0.35">
      <c r="A26" s="212"/>
      <c r="B26" s="212"/>
      <c r="E26" s="212"/>
      <c r="F26" s="212"/>
      <c r="O26" s="344"/>
      <c r="P26" s="344"/>
      <c r="Q26" s="344"/>
      <c r="R26" s="344"/>
      <c r="S26" s="87" t="s">
        <v>429</v>
      </c>
    </row>
    <row r="27" spans="1:19" s="343" customFormat="1" x14ac:dyDescent="0.35">
      <c r="A27" s="343" t="s">
        <v>311</v>
      </c>
    </row>
    <row r="28" spans="1:19" s="213" customFormat="1" x14ac:dyDescent="0.35">
      <c r="A28" s="103" t="s">
        <v>279</v>
      </c>
      <c r="B28" s="103"/>
      <c r="C28" s="103"/>
    </row>
    <row r="29" spans="1:19" x14ac:dyDescent="0.35">
      <c r="A29" s="214"/>
      <c r="B29" s="213" t="s">
        <v>549</v>
      </c>
      <c r="D29" s="39"/>
      <c r="E29" s="212"/>
      <c r="F29" s="212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</row>
    <row r="30" spans="1:19" ht="21" customHeight="1" x14ac:dyDescent="0.35">
      <c r="A30" s="333" t="s">
        <v>6</v>
      </c>
      <c r="B30" s="335" t="s">
        <v>140</v>
      </c>
      <c r="C30" s="333" t="s">
        <v>141</v>
      </c>
      <c r="D30" s="337" t="s">
        <v>138</v>
      </c>
      <c r="E30" s="339" t="s">
        <v>31</v>
      </c>
      <c r="F30" s="333" t="s">
        <v>137</v>
      </c>
      <c r="G30" s="349" t="s">
        <v>381</v>
      </c>
      <c r="H30" s="350"/>
      <c r="I30" s="351"/>
      <c r="J30" s="349" t="s">
        <v>471</v>
      </c>
      <c r="K30" s="350"/>
      <c r="L30" s="350"/>
      <c r="M30" s="350"/>
      <c r="N30" s="350"/>
      <c r="O30" s="350"/>
      <c r="P30" s="350"/>
      <c r="Q30" s="350"/>
      <c r="R30" s="351"/>
      <c r="S30" s="202" t="s">
        <v>382</v>
      </c>
    </row>
    <row r="31" spans="1:19" x14ac:dyDescent="0.35">
      <c r="A31" s="334"/>
      <c r="B31" s="336"/>
      <c r="C31" s="334"/>
      <c r="D31" s="338"/>
      <c r="E31" s="340"/>
      <c r="F31" s="334"/>
      <c r="G31" s="167" t="s">
        <v>8</v>
      </c>
      <c r="H31" s="167" t="s">
        <v>9</v>
      </c>
      <c r="I31" s="167" t="s">
        <v>10</v>
      </c>
      <c r="J31" s="167" t="s">
        <v>11</v>
      </c>
      <c r="K31" s="167" t="s">
        <v>12</v>
      </c>
      <c r="L31" s="167" t="s">
        <v>13</v>
      </c>
      <c r="M31" s="167" t="s">
        <v>14</v>
      </c>
      <c r="N31" s="167" t="s">
        <v>15</v>
      </c>
      <c r="O31" s="167" t="s">
        <v>16</v>
      </c>
      <c r="P31" s="167" t="s">
        <v>17</v>
      </c>
      <c r="Q31" s="167" t="s">
        <v>18</v>
      </c>
      <c r="R31" s="167" t="s">
        <v>19</v>
      </c>
      <c r="S31" s="112" t="s">
        <v>383</v>
      </c>
    </row>
    <row r="32" spans="1:19" x14ac:dyDescent="0.35">
      <c r="A32" s="168">
        <v>1</v>
      </c>
      <c r="B32" s="169" t="s">
        <v>550</v>
      </c>
      <c r="C32" s="169" t="s">
        <v>551</v>
      </c>
      <c r="D32" s="24">
        <v>13200</v>
      </c>
      <c r="E32" s="168" t="s">
        <v>108</v>
      </c>
      <c r="F32" s="174" t="s">
        <v>25</v>
      </c>
      <c r="G32" s="169"/>
      <c r="H32" s="169"/>
      <c r="I32" s="169"/>
      <c r="J32" s="169"/>
      <c r="K32" s="169"/>
      <c r="L32" s="169"/>
      <c r="M32" s="169"/>
      <c r="N32" s="169"/>
      <c r="O32" s="169"/>
      <c r="P32" s="169"/>
      <c r="Q32" s="169"/>
      <c r="R32" s="169"/>
      <c r="S32" s="166" t="s">
        <v>393</v>
      </c>
    </row>
    <row r="33" spans="1:19" x14ac:dyDescent="0.35">
      <c r="A33" s="166"/>
      <c r="B33" s="165"/>
      <c r="C33" s="173" t="s">
        <v>552</v>
      </c>
      <c r="D33" s="165"/>
      <c r="E33" s="166" t="s">
        <v>27</v>
      </c>
      <c r="F33" s="166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6">
        <v>2568</v>
      </c>
    </row>
    <row r="34" spans="1:19" x14ac:dyDescent="0.35">
      <c r="A34" s="166"/>
      <c r="B34" s="165"/>
      <c r="C34" s="165" t="s">
        <v>553</v>
      </c>
      <c r="D34" s="165"/>
      <c r="E34" s="166"/>
      <c r="F34" s="166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</row>
    <row r="35" spans="1:19" x14ac:dyDescent="0.35">
      <c r="A35" s="166"/>
      <c r="B35" s="165"/>
      <c r="C35" s="165"/>
      <c r="D35" s="165"/>
      <c r="E35" s="166"/>
      <c r="F35" s="166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</row>
    <row r="36" spans="1:19" s="214" customFormat="1" x14ac:dyDescent="0.35">
      <c r="A36" s="101" t="s">
        <v>88</v>
      </c>
      <c r="B36" s="101">
        <v>1</v>
      </c>
      <c r="C36" s="101"/>
      <c r="D36" s="170">
        <f>SUM(D32:D35)</f>
        <v>13200</v>
      </c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</row>
    <row r="37" spans="1:19" x14ac:dyDescent="0.35">
      <c r="A37" s="212"/>
      <c r="B37" s="212"/>
      <c r="E37" s="212"/>
      <c r="F37" s="212"/>
    </row>
    <row r="38" spans="1:19" x14ac:dyDescent="0.35">
      <c r="A38" s="212"/>
      <c r="E38" s="212"/>
      <c r="F38" s="212"/>
    </row>
    <row r="39" spans="1:19" x14ac:dyDescent="0.35">
      <c r="A39" s="212"/>
      <c r="E39" s="212"/>
      <c r="F39" s="212"/>
    </row>
    <row r="40" spans="1:19" x14ac:dyDescent="0.35">
      <c r="A40" s="212"/>
      <c r="E40" s="212"/>
      <c r="F40" s="212"/>
    </row>
    <row r="41" spans="1:19" s="221" customFormat="1" x14ac:dyDescent="0.35">
      <c r="A41" s="220"/>
      <c r="E41" s="220"/>
      <c r="F41" s="220"/>
    </row>
    <row r="42" spans="1:19" s="221" customFormat="1" x14ac:dyDescent="0.35">
      <c r="A42" s="220"/>
      <c r="E42" s="220"/>
      <c r="F42" s="220"/>
    </row>
    <row r="43" spans="1:19" s="221" customFormat="1" x14ac:dyDescent="0.35">
      <c r="A43" s="220"/>
      <c r="E43" s="220"/>
      <c r="F43" s="220"/>
    </row>
    <row r="44" spans="1:19" s="221" customFormat="1" x14ac:dyDescent="0.35">
      <c r="A44" s="220"/>
      <c r="E44" s="220"/>
      <c r="F44" s="220"/>
    </row>
    <row r="45" spans="1:19" s="221" customFormat="1" x14ac:dyDescent="0.35">
      <c r="A45" s="220"/>
      <c r="E45" s="220"/>
      <c r="F45" s="220"/>
    </row>
    <row r="46" spans="1:19" s="221" customFormat="1" x14ac:dyDescent="0.35">
      <c r="A46" s="220"/>
      <c r="E46" s="220"/>
      <c r="F46" s="220"/>
    </row>
    <row r="47" spans="1:19" s="221" customFormat="1" x14ac:dyDescent="0.35">
      <c r="A47" s="220"/>
      <c r="E47" s="220"/>
      <c r="F47" s="220"/>
    </row>
    <row r="48" spans="1:19" s="221" customFormat="1" x14ac:dyDescent="0.35">
      <c r="A48" s="220"/>
      <c r="E48" s="220"/>
      <c r="F48" s="220"/>
    </row>
    <row r="49" spans="1:19" s="221" customFormat="1" x14ac:dyDescent="0.35">
      <c r="A49" s="220"/>
      <c r="E49" s="220"/>
      <c r="F49" s="220"/>
    </row>
    <row r="50" spans="1:19" s="221" customFormat="1" x14ac:dyDescent="0.35">
      <c r="A50" s="220"/>
      <c r="E50" s="220"/>
      <c r="F50" s="220"/>
    </row>
    <row r="51" spans="1:19" x14ac:dyDescent="0.35">
      <c r="B51" s="200"/>
      <c r="O51" s="344"/>
      <c r="P51" s="344"/>
      <c r="Q51" s="344"/>
      <c r="R51" s="344"/>
      <c r="S51" s="87" t="s">
        <v>429</v>
      </c>
    </row>
    <row r="52" spans="1:19" s="343" customFormat="1" x14ac:dyDescent="0.35">
      <c r="A52" s="343" t="s">
        <v>554</v>
      </c>
    </row>
    <row r="53" spans="1:19" s="199" customFormat="1" x14ac:dyDescent="0.35">
      <c r="A53" s="103" t="s">
        <v>279</v>
      </c>
      <c r="B53" s="103"/>
      <c r="C53" s="103"/>
    </row>
    <row r="54" spans="1:19" x14ac:dyDescent="0.35">
      <c r="A54" s="201"/>
      <c r="B54" s="199" t="s">
        <v>240</v>
      </c>
      <c r="D54" s="39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</row>
    <row r="55" spans="1:19" ht="21" customHeight="1" x14ac:dyDescent="0.35">
      <c r="A55" s="333" t="s">
        <v>6</v>
      </c>
      <c r="B55" s="335" t="s">
        <v>140</v>
      </c>
      <c r="C55" s="333" t="s">
        <v>141</v>
      </c>
      <c r="D55" s="337" t="s">
        <v>138</v>
      </c>
      <c r="E55" s="339" t="s">
        <v>31</v>
      </c>
      <c r="F55" s="333" t="s">
        <v>137</v>
      </c>
      <c r="G55" s="349" t="s">
        <v>381</v>
      </c>
      <c r="H55" s="350"/>
      <c r="I55" s="351"/>
      <c r="J55" s="349" t="s">
        <v>471</v>
      </c>
      <c r="K55" s="350"/>
      <c r="L55" s="350"/>
      <c r="M55" s="350"/>
      <c r="N55" s="350"/>
      <c r="O55" s="350"/>
      <c r="P55" s="350"/>
      <c r="Q55" s="350"/>
      <c r="R55" s="351"/>
      <c r="S55" s="202" t="s">
        <v>382</v>
      </c>
    </row>
    <row r="56" spans="1:19" x14ac:dyDescent="0.35">
      <c r="A56" s="334"/>
      <c r="B56" s="336"/>
      <c r="C56" s="334"/>
      <c r="D56" s="338"/>
      <c r="E56" s="340"/>
      <c r="F56" s="334"/>
      <c r="G56" s="167" t="s">
        <v>8</v>
      </c>
      <c r="H56" s="167" t="s">
        <v>9</v>
      </c>
      <c r="I56" s="167" t="s">
        <v>10</v>
      </c>
      <c r="J56" s="167" t="s">
        <v>11</v>
      </c>
      <c r="K56" s="167" t="s">
        <v>12</v>
      </c>
      <c r="L56" s="167" t="s">
        <v>13</v>
      </c>
      <c r="M56" s="167" t="s">
        <v>14</v>
      </c>
      <c r="N56" s="167" t="s">
        <v>15</v>
      </c>
      <c r="O56" s="167" t="s">
        <v>16</v>
      </c>
      <c r="P56" s="167" t="s">
        <v>17</v>
      </c>
      <c r="Q56" s="167" t="s">
        <v>18</v>
      </c>
      <c r="R56" s="167" t="s">
        <v>19</v>
      </c>
      <c r="S56" s="112" t="s">
        <v>383</v>
      </c>
    </row>
    <row r="57" spans="1:19" x14ac:dyDescent="0.35">
      <c r="A57" s="168">
        <v>1</v>
      </c>
      <c r="B57" s="169" t="s">
        <v>555</v>
      </c>
      <c r="C57" s="169" t="s">
        <v>556</v>
      </c>
      <c r="D57" s="24">
        <v>7500</v>
      </c>
      <c r="E57" s="168" t="s">
        <v>108</v>
      </c>
      <c r="F57" s="14" t="s">
        <v>20</v>
      </c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6" t="s">
        <v>402</v>
      </c>
    </row>
    <row r="58" spans="1:19" x14ac:dyDescent="0.35">
      <c r="A58" s="166"/>
      <c r="B58" s="165"/>
      <c r="C58" s="165" t="s">
        <v>557</v>
      </c>
      <c r="D58" s="165"/>
      <c r="E58" s="166" t="s">
        <v>27</v>
      </c>
      <c r="F58" s="14" t="s">
        <v>7</v>
      </c>
      <c r="G58" s="165"/>
      <c r="H58" s="165"/>
      <c r="I58" s="165"/>
      <c r="J58" s="165"/>
      <c r="K58" s="165"/>
      <c r="L58" s="165"/>
      <c r="M58" s="165"/>
      <c r="N58" s="165"/>
      <c r="O58" s="165"/>
      <c r="P58" s="165"/>
      <c r="Q58" s="165"/>
      <c r="R58" s="165"/>
      <c r="S58" s="166">
        <v>2567</v>
      </c>
    </row>
    <row r="59" spans="1:19" x14ac:dyDescent="0.35">
      <c r="A59" s="166"/>
      <c r="B59" s="165"/>
      <c r="C59" s="165" t="s">
        <v>558</v>
      </c>
      <c r="D59" s="165"/>
      <c r="E59" s="166"/>
      <c r="F59" s="166"/>
      <c r="G59" s="165"/>
      <c r="H59" s="165"/>
      <c r="I59" s="165"/>
      <c r="J59" s="165"/>
      <c r="K59" s="165"/>
      <c r="L59" s="165"/>
      <c r="M59" s="165"/>
      <c r="N59" s="165"/>
      <c r="O59" s="165"/>
      <c r="P59" s="165"/>
      <c r="Q59" s="165"/>
      <c r="R59" s="165"/>
      <c r="S59" s="165"/>
    </row>
    <row r="60" spans="1:19" x14ac:dyDescent="0.35">
      <c r="A60" s="136"/>
      <c r="B60" s="135"/>
      <c r="C60" s="135" t="s">
        <v>559</v>
      </c>
      <c r="D60" s="135"/>
      <c r="E60" s="136"/>
      <c r="F60" s="136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65"/>
    </row>
    <row r="61" spans="1:19" s="201" customFormat="1" x14ac:dyDescent="0.35">
      <c r="A61" s="101" t="s">
        <v>88</v>
      </c>
      <c r="B61" s="101">
        <v>1</v>
      </c>
      <c r="C61" s="101"/>
      <c r="D61" s="170">
        <f>SUM(D57:D60)</f>
        <v>7500</v>
      </c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</row>
    <row r="62" spans="1:19" x14ac:dyDescent="0.35">
      <c r="A62" s="171"/>
      <c r="B62" s="172"/>
      <c r="C62" s="172"/>
      <c r="D62" s="172"/>
      <c r="E62" s="171"/>
      <c r="F62" s="171"/>
      <c r="G62" s="172"/>
      <c r="H62" s="172"/>
      <c r="I62" s="172"/>
      <c r="J62" s="172"/>
      <c r="K62" s="172"/>
      <c r="L62" s="172"/>
      <c r="M62" s="172"/>
      <c r="N62" s="172"/>
      <c r="O62" s="172"/>
      <c r="P62" s="172"/>
      <c r="Q62" s="172"/>
      <c r="R62" s="172"/>
    </row>
    <row r="66" spans="1:19" x14ac:dyDescent="0.35">
      <c r="B66" s="200"/>
    </row>
    <row r="68" spans="1:19" x14ac:dyDescent="0.35">
      <c r="A68" s="87"/>
    </row>
    <row r="70" spans="1:19" x14ac:dyDescent="0.35">
      <c r="B70" s="200"/>
    </row>
    <row r="71" spans="1:19" x14ac:dyDescent="0.35">
      <c r="B71" s="200"/>
    </row>
    <row r="76" spans="1:19" x14ac:dyDescent="0.35">
      <c r="B76" s="200"/>
      <c r="O76" s="344"/>
      <c r="P76" s="344"/>
      <c r="Q76" s="344"/>
      <c r="R76" s="344"/>
      <c r="S76" s="87" t="s">
        <v>429</v>
      </c>
    </row>
    <row r="77" spans="1:19" s="343" customFormat="1" x14ac:dyDescent="0.35">
      <c r="A77" s="343" t="s">
        <v>560</v>
      </c>
    </row>
    <row r="78" spans="1:19" s="199" customFormat="1" x14ac:dyDescent="0.35">
      <c r="A78" s="103" t="s">
        <v>279</v>
      </c>
      <c r="B78" s="103"/>
      <c r="C78" s="103"/>
    </row>
    <row r="79" spans="1:19" x14ac:dyDescent="0.35">
      <c r="A79" s="201"/>
      <c r="B79" s="199" t="s">
        <v>240</v>
      </c>
      <c r="D79" s="39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</row>
    <row r="80" spans="1:19" ht="21" customHeight="1" x14ac:dyDescent="0.35">
      <c r="A80" s="333" t="s">
        <v>6</v>
      </c>
      <c r="B80" s="335" t="s">
        <v>140</v>
      </c>
      <c r="C80" s="333" t="s">
        <v>141</v>
      </c>
      <c r="D80" s="337" t="s">
        <v>138</v>
      </c>
      <c r="E80" s="339" t="s">
        <v>31</v>
      </c>
      <c r="F80" s="333" t="s">
        <v>137</v>
      </c>
      <c r="G80" s="349" t="s">
        <v>381</v>
      </c>
      <c r="H80" s="350"/>
      <c r="I80" s="351"/>
      <c r="J80" s="349" t="s">
        <v>471</v>
      </c>
      <c r="K80" s="350"/>
      <c r="L80" s="350"/>
      <c r="M80" s="350"/>
      <c r="N80" s="350"/>
      <c r="O80" s="350"/>
      <c r="P80" s="350"/>
      <c r="Q80" s="350"/>
      <c r="R80" s="351"/>
      <c r="S80" s="202" t="s">
        <v>382</v>
      </c>
    </row>
    <row r="81" spans="1:19" x14ac:dyDescent="0.35">
      <c r="A81" s="334"/>
      <c r="B81" s="336"/>
      <c r="C81" s="334"/>
      <c r="D81" s="338"/>
      <c r="E81" s="340"/>
      <c r="F81" s="334"/>
      <c r="G81" s="167" t="s">
        <v>8</v>
      </c>
      <c r="H81" s="167" t="s">
        <v>9</v>
      </c>
      <c r="I81" s="167" t="s">
        <v>10</v>
      </c>
      <c r="J81" s="167" t="s">
        <v>11</v>
      </c>
      <c r="K81" s="167" t="s">
        <v>12</v>
      </c>
      <c r="L81" s="167" t="s">
        <v>13</v>
      </c>
      <c r="M81" s="167" t="s">
        <v>14</v>
      </c>
      <c r="N81" s="167" t="s">
        <v>15</v>
      </c>
      <c r="O81" s="167" t="s">
        <v>16</v>
      </c>
      <c r="P81" s="167" t="s">
        <v>17</v>
      </c>
      <c r="Q81" s="167" t="s">
        <v>18</v>
      </c>
      <c r="R81" s="167" t="s">
        <v>19</v>
      </c>
      <c r="S81" s="112" t="s">
        <v>383</v>
      </c>
    </row>
    <row r="82" spans="1:19" s="284" customFormat="1" x14ac:dyDescent="0.35">
      <c r="A82" s="279">
        <v>1</v>
      </c>
      <c r="B82" s="280" t="s">
        <v>561</v>
      </c>
      <c r="C82" s="281" t="s">
        <v>564</v>
      </c>
      <c r="D82" s="282">
        <v>38000</v>
      </c>
      <c r="E82" s="279" t="s">
        <v>108</v>
      </c>
      <c r="F82" s="14" t="s">
        <v>20</v>
      </c>
      <c r="G82" s="280"/>
      <c r="H82" s="280"/>
      <c r="I82" s="280"/>
      <c r="J82" s="280"/>
      <c r="K82" s="280"/>
      <c r="L82" s="280"/>
      <c r="M82" s="280"/>
      <c r="N82" s="280"/>
      <c r="O82" s="280"/>
      <c r="P82" s="280"/>
      <c r="Q82" s="280"/>
      <c r="R82" s="280"/>
      <c r="S82" s="283" t="s">
        <v>442</v>
      </c>
    </row>
    <row r="83" spans="1:19" s="284" customFormat="1" ht="21" customHeight="1" x14ac:dyDescent="0.35">
      <c r="A83" s="283"/>
      <c r="B83" s="285" t="s">
        <v>562</v>
      </c>
      <c r="C83" s="286" t="s">
        <v>563</v>
      </c>
      <c r="D83" s="287"/>
      <c r="E83" s="283" t="s">
        <v>27</v>
      </c>
      <c r="F83" s="14" t="s">
        <v>7</v>
      </c>
      <c r="G83" s="287"/>
      <c r="H83" s="287"/>
      <c r="I83" s="287"/>
      <c r="J83" s="287"/>
      <c r="K83" s="287"/>
      <c r="L83" s="287"/>
      <c r="M83" s="287"/>
      <c r="N83" s="287"/>
      <c r="O83" s="287"/>
      <c r="P83" s="287"/>
      <c r="Q83" s="287"/>
      <c r="R83" s="287"/>
      <c r="S83" s="283">
        <v>2568</v>
      </c>
    </row>
    <row r="84" spans="1:19" s="284" customFormat="1" ht="21" customHeight="1" x14ac:dyDescent="0.2">
      <c r="A84" s="283"/>
      <c r="B84" s="287"/>
      <c r="C84" s="286" t="s">
        <v>565</v>
      </c>
      <c r="D84" s="287"/>
      <c r="E84" s="283"/>
      <c r="F84" s="283"/>
      <c r="G84" s="287"/>
      <c r="H84" s="287"/>
      <c r="I84" s="287"/>
      <c r="J84" s="287"/>
      <c r="K84" s="287"/>
      <c r="L84" s="287"/>
      <c r="M84" s="287"/>
      <c r="N84" s="287"/>
      <c r="O84" s="287"/>
      <c r="P84" s="287"/>
      <c r="Q84" s="287"/>
      <c r="R84" s="287"/>
      <c r="S84" s="287"/>
    </row>
    <row r="85" spans="1:19" s="284" customFormat="1" x14ac:dyDescent="0.2">
      <c r="A85" s="283"/>
      <c r="B85" s="287"/>
      <c r="C85" s="287" t="s">
        <v>566</v>
      </c>
      <c r="D85" s="287"/>
      <c r="E85" s="283"/>
      <c r="F85" s="283"/>
      <c r="G85" s="287"/>
      <c r="H85" s="287"/>
      <c r="I85" s="287"/>
      <c r="J85" s="287"/>
      <c r="K85" s="287"/>
      <c r="L85" s="287"/>
      <c r="M85" s="287"/>
      <c r="N85" s="287"/>
      <c r="O85" s="287"/>
      <c r="P85" s="287"/>
      <c r="Q85" s="287"/>
      <c r="R85" s="287"/>
      <c r="S85" s="287"/>
    </row>
    <row r="86" spans="1:19" s="284" customFormat="1" x14ac:dyDescent="0.2">
      <c r="A86" s="283"/>
      <c r="B86" s="287"/>
      <c r="C86" s="287" t="s">
        <v>567</v>
      </c>
      <c r="D86" s="287"/>
      <c r="E86" s="283"/>
      <c r="F86" s="283"/>
      <c r="G86" s="287"/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87"/>
      <c r="S86" s="287"/>
    </row>
    <row r="87" spans="1:19" x14ac:dyDescent="0.35">
      <c r="A87" s="136"/>
      <c r="B87" s="135"/>
      <c r="C87" s="135"/>
      <c r="D87" s="135"/>
      <c r="E87" s="136"/>
      <c r="F87" s="136"/>
      <c r="G87" s="135"/>
      <c r="H87" s="135"/>
      <c r="I87" s="135"/>
      <c r="J87" s="135"/>
      <c r="K87" s="135"/>
      <c r="L87" s="135"/>
      <c r="M87" s="135"/>
      <c r="N87" s="135"/>
      <c r="O87" s="135"/>
      <c r="P87" s="135"/>
      <c r="Q87" s="135"/>
      <c r="R87" s="135"/>
      <c r="S87" s="165"/>
    </row>
    <row r="88" spans="1:19" s="201" customFormat="1" x14ac:dyDescent="0.35">
      <c r="A88" s="101" t="s">
        <v>88</v>
      </c>
      <c r="B88" s="101">
        <v>1</v>
      </c>
      <c r="C88" s="101"/>
      <c r="D88" s="170">
        <f>SUM(D82:D87)</f>
        <v>38000</v>
      </c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</row>
    <row r="89" spans="1:19" x14ac:dyDescent="0.35">
      <c r="A89" s="171"/>
      <c r="B89" s="172"/>
      <c r="C89" s="172"/>
      <c r="D89" s="172"/>
      <c r="E89" s="171"/>
      <c r="F89" s="171"/>
      <c r="G89" s="172"/>
      <c r="H89" s="172"/>
      <c r="I89" s="172"/>
      <c r="J89" s="172"/>
      <c r="K89" s="172"/>
      <c r="L89" s="172"/>
      <c r="M89" s="172"/>
      <c r="N89" s="172"/>
      <c r="O89" s="172"/>
      <c r="P89" s="172"/>
      <c r="Q89" s="172"/>
      <c r="R89" s="172"/>
    </row>
    <row r="93" spans="1:19" x14ac:dyDescent="0.35">
      <c r="B93" s="200"/>
    </row>
    <row r="95" spans="1:19" x14ac:dyDescent="0.35">
      <c r="A95" s="87"/>
    </row>
    <row r="97" spans="1:19" x14ac:dyDescent="0.35">
      <c r="B97" s="200"/>
    </row>
    <row r="98" spans="1:19" x14ac:dyDescent="0.35">
      <c r="A98" s="212"/>
      <c r="E98" s="212"/>
      <c r="F98" s="212"/>
    </row>
    <row r="99" spans="1:19" x14ac:dyDescent="0.35">
      <c r="A99" s="212"/>
      <c r="E99" s="212"/>
      <c r="F99" s="212"/>
    </row>
    <row r="100" spans="1:19" x14ac:dyDescent="0.35">
      <c r="A100" s="212"/>
      <c r="E100" s="212"/>
      <c r="F100" s="212"/>
    </row>
    <row r="101" spans="1:19" x14ac:dyDescent="0.35">
      <c r="A101" s="212"/>
      <c r="B101" s="212"/>
      <c r="E101" s="212"/>
      <c r="F101" s="212"/>
      <c r="O101" s="344"/>
      <c r="P101" s="344"/>
      <c r="Q101" s="344"/>
      <c r="R101" s="344"/>
      <c r="S101" s="87" t="s">
        <v>429</v>
      </c>
    </row>
    <row r="102" spans="1:19" s="343" customFormat="1" x14ac:dyDescent="0.35">
      <c r="A102" s="343" t="s">
        <v>560</v>
      </c>
    </row>
    <row r="103" spans="1:19" s="213" customFormat="1" x14ac:dyDescent="0.35">
      <c r="A103" s="103" t="s">
        <v>279</v>
      </c>
      <c r="B103" s="103"/>
      <c r="C103" s="103"/>
    </row>
    <row r="104" spans="1:19" x14ac:dyDescent="0.35">
      <c r="A104" s="214"/>
      <c r="B104" s="213" t="s">
        <v>244</v>
      </c>
      <c r="D104" s="39"/>
      <c r="E104" s="212"/>
      <c r="F104" s="212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</row>
    <row r="105" spans="1:19" ht="21" customHeight="1" x14ac:dyDescent="0.35">
      <c r="A105" s="333" t="s">
        <v>6</v>
      </c>
      <c r="B105" s="335" t="s">
        <v>140</v>
      </c>
      <c r="C105" s="333" t="s">
        <v>141</v>
      </c>
      <c r="D105" s="337" t="s">
        <v>138</v>
      </c>
      <c r="E105" s="339" t="s">
        <v>31</v>
      </c>
      <c r="F105" s="333" t="s">
        <v>137</v>
      </c>
      <c r="G105" s="349" t="s">
        <v>381</v>
      </c>
      <c r="H105" s="350"/>
      <c r="I105" s="351"/>
      <c r="J105" s="349" t="s">
        <v>471</v>
      </c>
      <c r="K105" s="350"/>
      <c r="L105" s="350"/>
      <c r="M105" s="350"/>
      <c r="N105" s="350"/>
      <c r="O105" s="350"/>
      <c r="P105" s="350"/>
      <c r="Q105" s="350"/>
      <c r="R105" s="351"/>
      <c r="S105" s="202" t="s">
        <v>382</v>
      </c>
    </row>
    <row r="106" spans="1:19" x14ac:dyDescent="0.35">
      <c r="A106" s="334"/>
      <c r="B106" s="336"/>
      <c r="C106" s="334"/>
      <c r="D106" s="338"/>
      <c r="E106" s="340"/>
      <c r="F106" s="334"/>
      <c r="G106" s="167" t="s">
        <v>8</v>
      </c>
      <c r="H106" s="167" t="s">
        <v>9</v>
      </c>
      <c r="I106" s="167" t="s">
        <v>10</v>
      </c>
      <c r="J106" s="167" t="s">
        <v>11</v>
      </c>
      <c r="K106" s="167" t="s">
        <v>12</v>
      </c>
      <c r="L106" s="167" t="s">
        <v>13</v>
      </c>
      <c r="M106" s="167" t="s">
        <v>14</v>
      </c>
      <c r="N106" s="167" t="s">
        <v>15</v>
      </c>
      <c r="O106" s="167" t="s">
        <v>16</v>
      </c>
      <c r="P106" s="167" t="s">
        <v>17</v>
      </c>
      <c r="Q106" s="167" t="s">
        <v>18</v>
      </c>
      <c r="R106" s="167" t="s">
        <v>19</v>
      </c>
      <c r="S106" s="112" t="s">
        <v>383</v>
      </c>
    </row>
    <row r="107" spans="1:19" x14ac:dyDescent="0.35">
      <c r="A107" s="168">
        <v>1</v>
      </c>
      <c r="B107" s="169" t="s">
        <v>443</v>
      </c>
      <c r="C107" s="288" t="s">
        <v>568</v>
      </c>
      <c r="D107" s="24">
        <v>24000</v>
      </c>
      <c r="E107" s="168" t="s">
        <v>7</v>
      </c>
      <c r="F107" s="289" t="s">
        <v>570</v>
      </c>
      <c r="G107" s="169"/>
      <c r="H107" s="169"/>
      <c r="I107" s="169"/>
      <c r="J107" s="169"/>
      <c r="K107" s="169"/>
      <c r="L107" s="169"/>
      <c r="M107" s="169"/>
      <c r="N107" s="169"/>
      <c r="O107" s="169"/>
      <c r="P107" s="169"/>
      <c r="Q107" s="169"/>
      <c r="R107" s="169"/>
      <c r="S107" s="166" t="s">
        <v>442</v>
      </c>
    </row>
    <row r="108" spans="1:19" x14ac:dyDescent="0.35">
      <c r="A108" s="166"/>
      <c r="B108" s="165"/>
      <c r="C108" s="173" t="s">
        <v>569</v>
      </c>
      <c r="D108" s="165"/>
      <c r="E108" s="166" t="s">
        <v>133</v>
      </c>
      <c r="F108" s="290" t="s">
        <v>24</v>
      </c>
      <c r="G108" s="165"/>
      <c r="H108" s="165"/>
      <c r="I108" s="165"/>
      <c r="J108" s="165"/>
      <c r="K108" s="165"/>
      <c r="L108" s="165"/>
      <c r="M108" s="165"/>
      <c r="N108" s="165"/>
      <c r="O108" s="165"/>
      <c r="P108" s="165"/>
      <c r="Q108" s="165"/>
      <c r="R108" s="165"/>
      <c r="S108" s="166">
        <v>2568</v>
      </c>
    </row>
    <row r="109" spans="1:19" x14ac:dyDescent="0.35">
      <c r="A109" s="166"/>
      <c r="B109" s="165"/>
      <c r="C109" s="165"/>
      <c r="D109" s="165"/>
      <c r="E109" s="166" t="s">
        <v>27</v>
      </c>
      <c r="F109" s="166"/>
      <c r="G109" s="165"/>
      <c r="H109" s="165"/>
      <c r="I109" s="165"/>
      <c r="J109" s="165"/>
      <c r="K109" s="165"/>
      <c r="L109" s="165"/>
      <c r="M109" s="165"/>
      <c r="N109" s="165"/>
      <c r="O109" s="165"/>
      <c r="P109" s="165"/>
      <c r="Q109" s="165"/>
      <c r="R109" s="165"/>
      <c r="S109" s="165"/>
    </row>
    <row r="110" spans="1:19" x14ac:dyDescent="0.35">
      <c r="A110" s="166"/>
      <c r="B110" s="165"/>
      <c r="C110" s="165"/>
      <c r="D110" s="165"/>
      <c r="E110" s="166"/>
      <c r="F110" s="166"/>
      <c r="G110" s="165"/>
      <c r="H110" s="165"/>
      <c r="I110" s="165"/>
      <c r="J110" s="165"/>
      <c r="K110" s="165"/>
      <c r="L110" s="165"/>
      <c r="M110" s="165"/>
      <c r="N110" s="165"/>
      <c r="O110" s="165"/>
      <c r="P110" s="165"/>
      <c r="Q110" s="165"/>
      <c r="R110" s="165"/>
      <c r="S110" s="165"/>
    </row>
    <row r="111" spans="1:19" x14ac:dyDescent="0.35">
      <c r="A111" s="166"/>
      <c r="B111" s="165"/>
      <c r="C111" s="165"/>
      <c r="D111" s="165"/>
      <c r="E111" s="166"/>
      <c r="F111" s="166"/>
      <c r="G111" s="165"/>
      <c r="H111" s="165"/>
      <c r="I111" s="165"/>
      <c r="J111" s="165"/>
      <c r="K111" s="165"/>
      <c r="L111" s="165"/>
      <c r="M111" s="165"/>
      <c r="N111" s="165"/>
      <c r="O111" s="165"/>
      <c r="P111" s="165"/>
      <c r="Q111" s="165"/>
      <c r="R111" s="165"/>
      <c r="S111" s="165"/>
    </row>
    <row r="112" spans="1:19" x14ac:dyDescent="0.35">
      <c r="A112" s="166"/>
      <c r="B112" s="165"/>
      <c r="C112" s="165"/>
      <c r="D112" s="165"/>
      <c r="E112" s="166"/>
      <c r="F112" s="166"/>
      <c r="G112" s="165"/>
      <c r="H112" s="165"/>
      <c r="I112" s="165"/>
      <c r="J112" s="165"/>
      <c r="K112" s="165"/>
      <c r="L112" s="165"/>
      <c r="M112" s="165"/>
      <c r="N112" s="165"/>
      <c r="O112" s="165"/>
      <c r="P112" s="165"/>
      <c r="Q112" s="165"/>
      <c r="R112" s="165"/>
      <c r="S112" s="165"/>
    </row>
    <row r="113" spans="1:19" x14ac:dyDescent="0.35">
      <c r="A113" s="136"/>
      <c r="B113" s="135"/>
      <c r="C113" s="135"/>
      <c r="D113" s="127"/>
      <c r="E113" s="136"/>
      <c r="F113" s="175"/>
      <c r="G113" s="135"/>
      <c r="H113" s="135"/>
      <c r="I113" s="135"/>
      <c r="J113" s="135"/>
      <c r="K113" s="135"/>
      <c r="L113" s="135"/>
      <c r="M113" s="135"/>
      <c r="N113" s="135"/>
      <c r="O113" s="135"/>
      <c r="P113" s="135"/>
      <c r="Q113" s="135"/>
      <c r="R113" s="135"/>
      <c r="S113" s="136"/>
    </row>
    <row r="114" spans="1:19" x14ac:dyDescent="0.35">
      <c r="A114" s="101" t="s">
        <v>88</v>
      </c>
      <c r="B114" s="101">
        <v>1</v>
      </c>
      <c r="C114" s="101"/>
      <c r="D114" s="170">
        <f>SUM(D107:D113)</f>
        <v>24000</v>
      </c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</row>
    <row r="115" spans="1:19" x14ac:dyDescent="0.35">
      <c r="A115" s="171"/>
      <c r="B115" s="172"/>
      <c r="C115" s="172"/>
      <c r="D115" s="172"/>
      <c r="E115" s="171"/>
      <c r="F115" s="171"/>
      <c r="G115" s="172"/>
      <c r="H115" s="172"/>
      <c r="I115" s="172"/>
      <c r="J115" s="172"/>
      <c r="K115" s="172"/>
      <c r="L115" s="172"/>
      <c r="M115" s="172"/>
      <c r="N115" s="172"/>
      <c r="O115" s="172"/>
      <c r="P115" s="172"/>
      <c r="Q115" s="172"/>
      <c r="R115" s="172"/>
    </row>
    <row r="116" spans="1:19" x14ac:dyDescent="0.35">
      <c r="A116" s="212"/>
      <c r="E116" s="212"/>
      <c r="F116" s="212"/>
    </row>
    <row r="117" spans="1:19" x14ac:dyDescent="0.35">
      <c r="A117" s="212"/>
      <c r="E117" s="212"/>
      <c r="F117" s="212"/>
    </row>
  </sheetData>
  <mergeCells count="53">
    <mergeCell ref="F80:F81"/>
    <mergeCell ref="G80:I80"/>
    <mergeCell ref="J80:R80"/>
    <mergeCell ref="F55:F56"/>
    <mergeCell ref="G55:I55"/>
    <mergeCell ref="J55:R55"/>
    <mergeCell ref="O76:R76"/>
    <mergeCell ref="A77:XFD77"/>
    <mergeCell ref="A80:A81"/>
    <mergeCell ref="B80:B81"/>
    <mergeCell ref="C80:C81"/>
    <mergeCell ref="D80:D81"/>
    <mergeCell ref="E80:E81"/>
    <mergeCell ref="A55:A56"/>
    <mergeCell ref="B55:B56"/>
    <mergeCell ref="D55:D56"/>
    <mergeCell ref="E55:E56"/>
    <mergeCell ref="O2:R2"/>
    <mergeCell ref="A7:XFD7"/>
    <mergeCell ref="A10:A11"/>
    <mergeCell ref="B10:B11"/>
    <mergeCell ref="C10:C11"/>
    <mergeCell ref="D10:D11"/>
    <mergeCell ref="E10:E11"/>
    <mergeCell ref="F10:F11"/>
    <mergeCell ref="G10:I10"/>
    <mergeCell ref="J10:R10"/>
    <mergeCell ref="C55:C56"/>
    <mergeCell ref="A52:XFD52"/>
    <mergeCell ref="O51:R51"/>
    <mergeCell ref="A3:S3"/>
    <mergeCell ref="A4:S4"/>
    <mergeCell ref="A5:S5"/>
    <mergeCell ref="O26:R26"/>
    <mergeCell ref="A27:XFD27"/>
    <mergeCell ref="A30:A31"/>
    <mergeCell ref="B30:B31"/>
    <mergeCell ref="J30:R30"/>
    <mergeCell ref="C30:C31"/>
    <mergeCell ref="D30:D31"/>
    <mergeCell ref="E30:E31"/>
    <mergeCell ref="F30:F31"/>
    <mergeCell ref="G30:I30"/>
    <mergeCell ref="O101:R101"/>
    <mergeCell ref="A102:XFD102"/>
    <mergeCell ref="A105:A106"/>
    <mergeCell ref="B105:B106"/>
    <mergeCell ref="C105:C106"/>
    <mergeCell ref="D105:D106"/>
    <mergeCell ref="E105:E106"/>
    <mergeCell ref="F105:F106"/>
    <mergeCell ref="G105:I105"/>
    <mergeCell ref="J105:R105"/>
  </mergeCells>
  <pageMargins left="0.39370078740157483" right="0.39370078740157483" top="0.98425196850393704" bottom="0.39370078740157483" header="0.51181102362204722" footer="0.31496062992125984"/>
  <pageSetup paperSize="9" scale="95" firstPageNumber="41" orientation="landscape" useFirstPageNumber="1" r:id="rId1"/>
  <headerFooter alignWithMargins="0">
    <oddFooter>&amp;L&amp;"TH SarabunPSK,ธรรมดา"&amp;16แผนการดำเนินงาน ประจำปีงบประมาณ พ.ศ.2568&amp;C&amp;"TH SarabunPSK,ธรรมดา"&amp;16&amp;P&amp;R&amp;"TH SarabunPSK,ธรรมดา"&amp;16บัญชีครุภัณฑ์ (ผด.02/1)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9</vt:i4>
      </vt:variant>
      <vt:variant>
        <vt:lpstr>ช่วงที่มีชื่อ</vt:lpstr>
      </vt:variant>
      <vt:variant>
        <vt:i4>9</vt:i4>
      </vt:variant>
    </vt:vector>
  </HeadingPairs>
  <TitlesOfParts>
    <vt:vector size="18" baseType="lpstr">
      <vt:lpstr>ส่วนที่2</vt:lpstr>
      <vt:lpstr>ยุทธ1</vt:lpstr>
      <vt:lpstr>ยุทธ2</vt:lpstr>
      <vt:lpstr>ยุทธ3</vt:lpstr>
      <vt:lpstr>ยุทธ5</vt:lpstr>
      <vt:lpstr>ยุทธ6</vt:lpstr>
      <vt:lpstr>ยุทธ7</vt:lpstr>
      <vt:lpstr>ยุทธ8</vt:lpstr>
      <vt:lpstr>ครุภัณฑ์</vt:lpstr>
      <vt:lpstr>ครุภัณฑ์!Print_Area</vt:lpstr>
      <vt:lpstr>ยุทธ1!Print_Area</vt:lpstr>
      <vt:lpstr>ยุทธ2!Print_Area</vt:lpstr>
      <vt:lpstr>ยุทธ3!Print_Area</vt:lpstr>
      <vt:lpstr>ยุทธ5!Print_Area</vt:lpstr>
      <vt:lpstr>ยุทธ6!Print_Area</vt:lpstr>
      <vt:lpstr>ยุทธ7!Print_Area</vt:lpstr>
      <vt:lpstr>ยุทธ8!Print_Area</vt:lpstr>
      <vt:lpstr>ส่วนที่2!Print_Area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PNcom</cp:lastModifiedBy>
  <cp:lastPrinted>2024-12-24T04:08:02Z</cp:lastPrinted>
  <dcterms:created xsi:type="dcterms:W3CDTF">2007-09-26T04:45:57Z</dcterms:created>
  <dcterms:modified xsi:type="dcterms:W3CDTF">2025-03-03T09:29:26Z</dcterms:modified>
</cp:coreProperties>
</file>